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17"/>
  <workbookPr/>
  <mc:AlternateContent xmlns:mc="http://schemas.openxmlformats.org/markup-compatibility/2006">
    <mc:Choice Requires="x15">
      <x15ac:absPath xmlns:x15ac="http://schemas.microsoft.com/office/spreadsheetml/2010/11/ac" url="https://alfaisal-my.sharepoint.com/personal/ralsohaily_alfaisal_edu/Documents/Schedule +/Revised Study Plan 2025/ARC/"/>
    </mc:Choice>
  </mc:AlternateContent>
  <xr:revisionPtr revIDLastSave="78" documentId="8_{8E71EBD2-E327-436F-AE13-D2B4F7AB5A66}" xr6:coauthVersionLast="47" xr6:coauthVersionMax="47" xr10:uidLastSave="{94CC97EE-7339-4CCF-9481-5D1DE5AAC266}"/>
  <bookViews>
    <workbookView xWindow="-120" yWindow="-120" windowWidth="20730" windowHeight="11160" tabRatio="733" xr2:uid="{00000000-000D-0000-FFFF-FFFF00000000}"/>
  </bookViews>
  <sheets>
    <sheet name=" ARE 2024 GPA Calculator" sheetId="11" r:id="rId1"/>
    <sheet name="GPA" sheetId="12" state="hidden" r:id="rId2"/>
  </sheets>
  <definedNames>
    <definedName name="Grades">GPA!$A$2:$A$18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3" i="11" l="1" a="1"/>
  <c r="P83" i="11" s="1"/>
  <c r="P82" i="11" a="1"/>
  <c r="P82" i="11" s="1"/>
  <c r="P81" i="11" a="1"/>
  <c r="P81" i="11" s="1"/>
  <c r="P58" i="11"/>
  <c r="L65" i="11"/>
  <c r="D65" i="11"/>
  <c r="L47" i="11"/>
  <c r="D47" i="11"/>
  <c r="L35" i="11"/>
  <c r="D35" i="11"/>
  <c r="L22" i="11"/>
  <c r="D22" i="11"/>
  <c r="B9" i="11" s="1"/>
  <c r="P12" i="11" l="1"/>
  <c r="H20" i="11"/>
  <c r="H60" i="11"/>
  <c r="P60" i="11"/>
  <c r="H12" i="11"/>
  <c r="P72" i="11"/>
  <c r="P73" i="11"/>
  <c r="P74" i="11"/>
  <c r="P75" i="11"/>
  <c r="P76" i="11"/>
  <c r="H72" i="11"/>
  <c r="H73" i="11"/>
  <c r="H74" i="11"/>
  <c r="H75" i="11"/>
  <c r="H76" i="11"/>
  <c r="H33" i="11"/>
  <c r="H58" i="11"/>
  <c r="H59" i="11"/>
  <c r="H61" i="11"/>
  <c r="H62" i="11"/>
  <c r="P59" i="11"/>
  <c r="P61" i="11"/>
  <c r="P62" i="11"/>
  <c r="P13" i="11"/>
  <c r="P14" i="11"/>
  <c r="P15" i="11"/>
  <c r="P16" i="11"/>
  <c r="P17" i="11"/>
  <c r="P18" i="11"/>
  <c r="P19" i="11"/>
  <c r="P20" i="11"/>
  <c r="H13" i="11"/>
  <c r="H14" i="11"/>
  <c r="H15" i="11"/>
  <c r="H16" i="11"/>
  <c r="H17" i="11"/>
  <c r="H18" i="11"/>
  <c r="H19" i="11"/>
  <c r="H28" i="11"/>
  <c r="H29" i="11"/>
  <c r="H30" i="11"/>
  <c r="H31" i="11"/>
  <c r="H32" i="11"/>
  <c r="P28" i="11"/>
  <c r="P29" i="11"/>
  <c r="P30" i="11"/>
  <c r="P31" i="11"/>
  <c r="P32" i="11"/>
  <c r="P33" i="11"/>
  <c r="P27" i="11"/>
  <c r="H27" i="11"/>
  <c r="H41" i="11"/>
  <c r="H42" i="11"/>
  <c r="H43" i="11"/>
  <c r="H44" i="11"/>
  <c r="H45" i="11"/>
  <c r="P41" i="11"/>
  <c r="P42" i="11"/>
  <c r="P43" i="11"/>
  <c r="P44" i="11"/>
  <c r="P45" i="11"/>
  <c r="P40" i="11"/>
  <c r="O48" i="11" s="1" a="1"/>
  <c r="O48" i="11" s="1"/>
  <c r="H40" i="11"/>
  <c r="G48" i="11" s="1" a="1"/>
  <c r="G48" i="11" s="1"/>
  <c r="H52" i="11"/>
  <c r="P71" i="11"/>
  <c r="H71" i="11"/>
  <c r="D54" i="11"/>
  <c r="P80" i="11" l="1"/>
  <c r="P84" i="11" s="1"/>
  <c r="O66" i="11" a="1"/>
  <c r="O66" i="11" s="1"/>
  <c r="G66" i="11" a="1"/>
  <c r="G66" i="11" s="1"/>
  <c r="O23" i="11" a="1"/>
  <c r="O23" i="11" s="1"/>
  <c r="G36" i="11" a="1"/>
  <c r="G36" i="11" s="1"/>
  <c r="O36" i="11" a="1"/>
  <c r="O36" i="11" s="1"/>
  <c r="G23" i="11" a="1"/>
  <c r="G23"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<sst xmlns="http://schemas.openxmlformats.org/spreadsheetml/2006/main" count="251" uniqueCount="147">
  <si>
    <r>
      <t xml:space="preserve">Alfaisal University
Bachelor of Architectural Enginneering
Study Plan Summary &amp; GPA Calculator
</t>
    </r>
    <r>
      <rPr>
        <b/>
        <sz val="18"/>
        <color indexed="8"/>
        <rFont val="Calibri"/>
        <family val="2"/>
      </rPr>
      <t>Effective:</t>
    </r>
    <r>
      <rPr>
        <b/>
        <sz val="18"/>
        <color indexed="10"/>
        <rFont val="Calibri"/>
        <family val="2"/>
      </rPr>
      <t xml:space="preserve"> Fall 2025</t>
    </r>
  </si>
  <si>
    <t xml:space="preserve">Student:  </t>
  </si>
  <si>
    <t>ID#:</t>
  </si>
  <si>
    <t>Email:</t>
  </si>
  <si>
    <t>Advisor:</t>
  </si>
  <si>
    <t xml:space="preserve">Starting Semester: </t>
  </si>
  <si>
    <t>Expected Graduation:</t>
  </si>
  <si>
    <t>For General Education Elective courses, please fill the corresponding CRHs cell (2 or 3).</t>
  </si>
  <si>
    <t>Freshman Year - Fall Semester</t>
  </si>
  <si>
    <t>Freshman Year - Spring Semester</t>
  </si>
  <si>
    <t>Course Code</t>
  </si>
  <si>
    <t>Course-Title</t>
  </si>
  <si>
    <t>CRHs</t>
  </si>
  <si>
    <t>Semester
Taken</t>
  </si>
  <si>
    <t>Retake/
Transfer</t>
  </si>
  <si>
    <t>Grade</t>
  </si>
  <si>
    <t>Points</t>
  </si>
  <si>
    <t>ARC 100</t>
  </si>
  <si>
    <t xml:space="preserve">Design Thinking Studio </t>
  </si>
  <si>
    <t>ARC 101</t>
  </si>
  <si>
    <t>Architectural Design Studio (FORMS)</t>
  </si>
  <si>
    <t>ARC 130</t>
  </si>
  <si>
    <t>Hand and Digital Sketching</t>
  </si>
  <si>
    <t>ARC 132</t>
  </si>
  <si>
    <t>Digital Drawing and Modelling</t>
  </si>
  <si>
    <t>MAT 101</t>
  </si>
  <si>
    <t>Calculus I</t>
  </si>
  <si>
    <t>ARC 140</t>
  </si>
  <si>
    <t>Introduction to Architecture and the Built Environment</t>
  </si>
  <si>
    <t>PHU 103</t>
  </si>
  <si>
    <t>Physics I</t>
  </si>
  <si>
    <t>ARE 110</t>
  </si>
  <si>
    <t>Architectural History and Theories</t>
  </si>
  <si>
    <t>PHU 103 L</t>
  </si>
  <si>
    <t>Physics I Lab</t>
  </si>
  <si>
    <t>ENG 101</t>
  </si>
  <si>
    <t>University Writing</t>
  </si>
  <si>
    <t xml:space="preserve">ARE 120 </t>
  </si>
  <si>
    <t>Drafting and Drawing</t>
  </si>
  <si>
    <t>AI 102</t>
  </si>
  <si>
    <t xml:space="preserve">AI for Everyone: Foundation and Applications </t>
  </si>
  <si>
    <t>ARE 120 S</t>
  </si>
  <si>
    <t>Drafting and Drawing Studio</t>
  </si>
  <si>
    <t>Arts and Humanities Elective I</t>
  </si>
  <si>
    <t>COE 100</t>
  </si>
  <si>
    <t>Student Orientation and Academic Success</t>
  </si>
  <si>
    <t>Total</t>
  </si>
  <si>
    <t>Semester GPA</t>
  </si>
  <si>
    <t>Sophomore Year - Fall Semester</t>
  </si>
  <si>
    <t>Sophomore Year - Spring Semester</t>
  </si>
  <si>
    <t>ARC 202</t>
  </si>
  <si>
    <t>Architectural Design Studio (SPACES I)</t>
  </si>
  <si>
    <t xml:space="preserve"> </t>
  </si>
  <si>
    <t>ARC 203</t>
  </si>
  <si>
    <t>Architectural Design Studio (SPACES II)</t>
  </si>
  <si>
    <t>ARC 211</t>
  </si>
  <si>
    <t>Architectural History and Theory II</t>
  </si>
  <si>
    <t>ARC 223</t>
  </si>
  <si>
    <t>Structure Systems II</t>
  </si>
  <si>
    <t>ARC 220</t>
  </si>
  <si>
    <t>Structure Systems I</t>
  </si>
  <si>
    <t>ARC 241</t>
  </si>
  <si>
    <t>Sustainability and Environmental Design</t>
  </si>
  <si>
    <t>ARC 233</t>
  </si>
  <si>
    <t>Advanced Digital Visualization</t>
  </si>
  <si>
    <t>ARE 220</t>
  </si>
  <si>
    <t>Construction Drawing (CAD)</t>
  </si>
  <si>
    <t>ARE 231</t>
  </si>
  <si>
    <t>Building Materials and Construction Technology</t>
  </si>
  <si>
    <t>ARE 220 S</t>
  </si>
  <si>
    <t xml:space="preserve">Construction Drawing (CAD) Studio </t>
  </si>
  <si>
    <t>ARE 231 L</t>
  </si>
  <si>
    <t>Building Materials and Construction Technology Lab</t>
  </si>
  <si>
    <t>ENG 222</t>
  </si>
  <si>
    <t>Technical Writing</t>
  </si>
  <si>
    <t>ARE 232</t>
  </si>
  <si>
    <t>Building Construction</t>
  </si>
  <si>
    <t>Junior Year - Fall Semester</t>
  </si>
  <si>
    <t>Junior Year - Spring Semester</t>
  </si>
  <si>
    <t>ARC 304</t>
  </si>
  <si>
    <t>Architectural Design Studio (SYSTEMS)</t>
  </si>
  <si>
    <t>ARC 305</t>
  </si>
  <si>
    <t>Architectural Design Studio (CONTEXTS)</t>
  </si>
  <si>
    <t>ARC 342</t>
  </si>
  <si>
    <t>Computational Architecture</t>
  </si>
  <si>
    <t>ARC 312</t>
  </si>
  <si>
    <t>Architectural History and Theory III</t>
  </si>
  <si>
    <t>ARC 343</t>
  </si>
  <si>
    <t>Urban Design and Planning</t>
  </si>
  <si>
    <t>ARC 326</t>
  </si>
  <si>
    <t>Lighting and Acoustics</t>
  </si>
  <si>
    <t>ARC 350</t>
  </si>
  <si>
    <t>Land Surveying and GIS</t>
  </si>
  <si>
    <t>ARC 327</t>
  </si>
  <si>
    <t>Envelope System Design</t>
  </si>
  <si>
    <t> </t>
  </si>
  <si>
    <t>Arts and Humanities Elective II</t>
  </si>
  <si>
    <t>ARC 351</t>
  </si>
  <si>
    <t>Contracts and Quantity Surveying</t>
  </si>
  <si>
    <r>
      <rPr>
        <b/>
        <sz val="11"/>
        <color rgb="FF000000"/>
        <rFont val="Calibri"/>
        <scheme val="minor"/>
      </rPr>
      <t xml:space="preserve">Internship </t>
    </r>
    <r>
      <rPr>
        <b/>
        <sz val="11"/>
        <color rgb="FFFF0000"/>
        <rFont val="Calibri"/>
        <scheme val="minor"/>
      </rPr>
      <t>Option</t>
    </r>
  </si>
  <si>
    <t>Space to Write any Comment</t>
  </si>
  <si>
    <t>ARC 390</t>
  </si>
  <si>
    <t>Architecture Internship</t>
  </si>
  <si>
    <t>Senior Year - Fall Semester</t>
  </si>
  <si>
    <t>Senior Year - Spring Semester</t>
  </si>
  <si>
    <t>ARC 406</t>
  </si>
  <si>
    <t>Architectural Design Studio (INTEGRATIONS)</t>
  </si>
  <si>
    <t>ARC 499</t>
  </si>
  <si>
    <t>Undergraduate Design Project</t>
  </si>
  <si>
    <t>ARC 4- -</t>
  </si>
  <si>
    <t>Architecture Technical Elective I</t>
  </si>
  <si>
    <t>ARC 4 - -</t>
  </si>
  <si>
    <t>Architecture Technical Elective III</t>
  </si>
  <si>
    <t>Architecture Technical Elective II</t>
  </si>
  <si>
    <t>Architecture Technical Elective IV</t>
  </si>
  <si>
    <t>ARC 498</t>
  </si>
  <si>
    <t>Pre-Undergraduate Design Project</t>
  </si>
  <si>
    <t>ARC 452</t>
  </si>
  <si>
    <t>Professional Practice</t>
  </si>
  <si>
    <t>Social Sciences Elective</t>
  </si>
  <si>
    <t>ARE 499</t>
  </si>
  <si>
    <t>Ethics and Professional Development</t>
  </si>
  <si>
    <t xml:space="preserve">Additional Courses </t>
  </si>
  <si>
    <r>
      <t>Disclaimer:</t>
    </r>
    <r>
      <rPr>
        <sz val="12"/>
        <color rgb="FF000000"/>
        <rFont val="Calibri"/>
        <family val="2"/>
      </rPr>
      <t xml:space="preserve">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r>
  </si>
  <si>
    <t>Total Point</t>
  </si>
  <si>
    <t>Total Credit Hours Awarded</t>
  </si>
  <si>
    <t>Total Credit Hours Attempted</t>
  </si>
  <si>
    <t xml:space="preserve">Total Credit Hours to be included in CGPA </t>
  </si>
  <si>
    <t>Cumulative GPA</t>
  </si>
  <si>
    <t>GPA</t>
  </si>
  <si>
    <t>A+</t>
  </si>
  <si>
    <t>A</t>
  </si>
  <si>
    <t>B+</t>
  </si>
  <si>
    <t>B</t>
  </si>
  <si>
    <t>C+</t>
  </si>
  <si>
    <t>C</t>
  </si>
  <si>
    <t>D+</t>
  </si>
  <si>
    <t>D</t>
  </si>
  <si>
    <t>F</t>
  </si>
  <si>
    <t>P</t>
  </si>
  <si>
    <t>NP</t>
  </si>
  <si>
    <t>CC</t>
  </si>
  <si>
    <t>CR</t>
  </si>
  <si>
    <t>R</t>
  </si>
  <si>
    <t>DN</t>
  </si>
  <si>
    <t>W</t>
  </si>
  <si>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</sst>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0"/>
      <name val="Arial"/>
    </font>
    <font>
      <sz val="11"/>
      <color theme="1"/>
      <name val="Calibri"/>
      <family val="2"/>
      <scheme val="minor"/>
    </font>
    <font>
      <sz val="8"/>
      <name val="Arial"/>
      <family val="2"/>
    </font>
    <font>
      <sz val="11"/>
      <color indexed="20"/>
      <name val="Calibri"/>
      <family val="2"/>
      <scheme val="minor"/>
    </font>
    <font>
      <b/>
      <sz val="11"/>
      <color rgb="FF000000"/>
      <name val="Times New Roman"/>
      <family val="1"/>
    </font>
    <font>
      <sz val="11"/>
      <color rgb="FF000000"/>
      <name val="Times New Roman"/>
      <family val="1"/>
    </font>
    <font>
      <b/>
      <sz val="11"/>
      <color theme="3"/>
      <name val="Calibri"/>
      <family val="2"/>
      <scheme val="minor"/>
    </font>
    <font>
      <b/>
      <sz val="11"/>
      <color theme="1"/>
      <name val="Calibri"/>
      <family val="2"/>
      <scheme val="minor"/>
    </font>
    <font>
      <b/>
      <sz val="12"/>
      <color theme="1"/>
      <name val="Calibri"/>
      <family val="2"/>
      <scheme val="minor"/>
    </font>
    <font>
      <b/>
      <sz val="12"/>
      <color rgb="FF00B050"/>
      <name val="Calibri"/>
      <family val="2"/>
      <scheme val="minor"/>
    </font>
    <font>
      <b/>
      <sz val="12"/>
      <color rgb="FFFF0000"/>
      <name val="Calibri"/>
      <family val="2"/>
      <scheme val="minor"/>
    </font>
    <font>
      <sz val="12"/>
      <color rgb="FF9C0006"/>
      <name val="Calibri"/>
      <family val="2"/>
      <scheme val="minor"/>
    </font>
    <font>
      <sz val="12"/>
      <color rgb="FFFF0000"/>
      <name val="Calibri"/>
      <family val="2"/>
      <scheme val="minor"/>
    </font>
    <font>
      <b/>
      <sz val="12"/>
      <name val="Calibri"/>
      <family val="2"/>
      <scheme val="minor"/>
    </font>
    <font>
      <b/>
      <sz val="11"/>
      <color rgb="FFC00000"/>
      <name val="Calibri"/>
      <family val="2"/>
      <scheme val="minor"/>
    </font>
    <font>
      <b/>
      <sz val="11"/>
      <color rgb="FF0070C0"/>
      <name val="Calibri"/>
      <family val="2"/>
      <scheme val="minor"/>
    </font>
    <font>
      <b/>
      <sz val="11"/>
      <color rgb="FF00B050"/>
      <name val="Calibri"/>
      <family val="2"/>
      <scheme val="minor"/>
    </font>
    <font>
      <sz val="11"/>
      <name val="Calibri"/>
      <family val="2"/>
      <scheme val="minor"/>
    </font>
    <font>
      <b/>
      <sz val="11"/>
      <color rgb="FFFF0000"/>
      <name val="Calibri"/>
      <family val="2"/>
      <scheme val="minor"/>
    </font>
    <font>
      <sz val="11"/>
      <color rgb="FF9C0006"/>
      <name val="Calibri"/>
      <family val="2"/>
      <scheme val="minor"/>
    </font>
    <font>
      <sz val="11"/>
      <name val="Arial"/>
      <family val="2"/>
    </font>
    <font>
      <b/>
      <sz val="11"/>
      <color rgb="FF000000"/>
      <name val="Calibri"/>
      <family val="2"/>
      <scheme val="minor"/>
    </font>
    <font>
      <b/>
      <sz val="18"/>
      <name val="Calibri"/>
      <family val="2"/>
      <scheme val="minor"/>
    </font>
    <font>
      <b/>
      <sz val="18"/>
      <color indexed="8"/>
      <name val="Calibri"/>
      <family val="2"/>
    </font>
    <font>
      <b/>
      <sz val="18"/>
      <color indexed="10"/>
      <name val="Calibri"/>
      <family val="2"/>
    </font>
    <font>
      <b/>
      <sz val="12"/>
      <color rgb="FF000000"/>
      <name val="Calibri"/>
      <family val="2"/>
    </font>
    <font>
      <sz val="12"/>
      <color rgb="FF000000"/>
      <name val="Calibri"/>
      <family val="2"/>
    </font>
    <font>
      <b/>
      <sz val="11"/>
      <name val="Arial"/>
      <family val="2"/>
    </font>
    <font>
      <b/>
      <sz val="11"/>
      <color theme="1"/>
      <name val="Calibri"/>
      <scheme val="minor"/>
    </font>
    <font>
      <b/>
      <sz val="11"/>
      <color rgb="FF7030A0"/>
      <name val="Calibri"/>
      <family val="2"/>
      <scheme val="minor"/>
    </font>
    <font>
      <b/>
      <sz val="11"/>
      <color rgb="FF002060"/>
      <name val="Calibri"/>
      <family val="2"/>
      <scheme val="minor"/>
    </font>
    <font>
      <b/>
      <sz val="11"/>
      <color rgb="FF000000"/>
      <name val="Calibri"/>
      <scheme val="minor"/>
    </font>
    <font>
      <b/>
      <sz val="11"/>
      <color rgb="FFFF0000"/>
      <name val="Calibri"/>
      <scheme val="minor"/>
    </font>
  </fonts>
  <fills count="8">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0" tint="-4.9989318521683403E-2"/>
        <bgColor indexed="64"/>
      </patternFill>
    </fill>
    <fill>
      <patternFill patternType="solid">
        <fgColor rgb="FFA6A6A6"/>
        <bgColor indexed="64"/>
      </patternFill>
    </fill>
    <fill>
      <patternFill patternType="solid">
        <fgColor theme="5" tint="0.79998168889431442"/>
        <bgColor indexed="64"/>
      </patternFill>
    </fill>
    <fill>
      <patternFill patternType="solid">
        <fgColor theme="4"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bottom style="medium">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3" fillId="2" borderId="0" applyNumberFormat="0" applyBorder="0" applyAlignment="0" applyProtection="0"/>
  </cellStyleXfs>
  <cellXfs count="107">
    <xf numFmtId="0" fontId="0" fillId="0" borderId="0" xfId="0"/>
    <xf numFmtId="0" fontId="4" fillId="5" borderId="1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8" fillId="4" borderId="7" xfId="1" applyFont="1" applyFill="1" applyBorder="1" applyAlignment="1">
      <alignment vertical="center"/>
    </xf>
    <xf numFmtId="0" fontId="8" fillId="4" borderId="7" xfId="1" applyFont="1" applyFill="1" applyBorder="1" applyAlignment="1">
      <alignment horizontal="center" vertical="center"/>
    </xf>
    <xf numFmtId="0" fontId="8" fillId="4" borderId="5" xfId="1" applyFont="1" applyFill="1" applyBorder="1" applyAlignment="1">
      <alignment horizontal="left" vertical="center"/>
    </xf>
    <xf numFmtId="0" fontId="8" fillId="4" borderId="5" xfId="1" applyFont="1" applyFill="1" applyBorder="1" applyAlignment="1">
      <alignment horizontal="center" vertical="center"/>
    </xf>
    <xf numFmtId="0" fontId="8" fillId="4" borderId="5" xfId="0" applyFont="1" applyFill="1" applyBorder="1" applyAlignment="1">
      <alignment vertical="center"/>
    </xf>
    <xf numFmtId="0" fontId="11" fillId="0" borderId="0" xfId="1" applyFont="1" applyFill="1" applyAlignment="1">
      <alignment vertical="center"/>
    </xf>
    <xf numFmtId="0" fontId="11" fillId="0" borderId="0" xfId="1" applyFont="1" applyFill="1" applyAlignment="1">
      <alignment horizontal="center" vertical="center"/>
    </xf>
    <xf numFmtId="0" fontId="7" fillId="4" borderId="1" xfId="0" applyFont="1" applyFill="1" applyBorder="1" applyAlignment="1">
      <alignment vertical="center" wrapText="1"/>
    </xf>
    <xf numFmtId="0" fontId="7" fillId="4" borderId="1" xfId="0" applyFont="1" applyFill="1" applyBorder="1" applyAlignment="1">
      <alignment horizontal="center" vertical="center" wrapText="1"/>
    </xf>
    <xf numFmtId="0" fontId="7" fillId="4" borderId="6" xfId="1" applyFont="1" applyFill="1" applyBorder="1" applyAlignment="1">
      <alignment vertical="center"/>
    </xf>
    <xf numFmtId="0" fontId="7" fillId="4" borderId="8" xfId="1" applyFont="1" applyFill="1" applyBorder="1" applyAlignment="1">
      <alignment horizontal="center" vertical="center"/>
    </xf>
    <xf numFmtId="0" fontId="7" fillId="3" borderId="0" xfId="1" applyFont="1" applyFill="1" applyAlignment="1">
      <alignment vertical="center"/>
    </xf>
    <xf numFmtId="0" fontId="7" fillId="4" borderId="9" xfId="1" applyFont="1" applyFill="1" applyBorder="1" applyAlignment="1">
      <alignment vertical="center"/>
    </xf>
    <xf numFmtId="0" fontId="18" fillId="4" borderId="10" xfId="1" applyFont="1" applyFill="1" applyBorder="1" applyAlignment="1">
      <alignment horizontal="center" vertical="center"/>
    </xf>
    <xf numFmtId="0" fontId="19" fillId="0" borderId="0" xfId="1" applyFont="1" applyFill="1" applyAlignment="1">
      <alignment vertical="center"/>
    </xf>
    <xf numFmtId="0" fontId="19" fillId="0" borderId="0" xfId="1" applyFont="1" applyFill="1" applyAlignment="1">
      <alignment horizontal="center" vertical="center"/>
    </xf>
    <xf numFmtId="0" fontId="7" fillId="0" borderId="0" xfId="0" applyFont="1" applyAlignment="1">
      <alignment vertical="center"/>
    </xf>
    <xf numFmtId="0" fontId="18" fillId="0" borderId="0" xfId="0" applyFont="1" applyAlignment="1">
      <alignment vertical="center" wrapText="1"/>
    </xf>
    <xf numFmtId="0" fontId="18" fillId="0" borderId="0" xfId="0" applyFont="1" applyAlignment="1">
      <alignment horizontal="center" vertical="center" wrapText="1"/>
    </xf>
    <xf numFmtId="0" fontId="7" fillId="4" borderId="2" xfId="1" applyFont="1" applyFill="1" applyBorder="1" applyAlignment="1">
      <alignment vertical="center"/>
    </xf>
    <xf numFmtId="0" fontId="7" fillId="4" borderId="3" xfId="1" applyFont="1" applyFill="1" applyBorder="1" applyAlignment="1">
      <alignment vertical="center"/>
    </xf>
    <xf numFmtId="0" fontId="7" fillId="4" borderId="3" xfId="1" applyFont="1" applyFill="1" applyBorder="1" applyAlignment="1">
      <alignment horizontal="center" vertical="center"/>
    </xf>
    <xf numFmtId="0" fontId="7" fillId="4" borderId="4" xfId="1" applyFont="1" applyFill="1" applyBorder="1" applyAlignment="1">
      <alignment horizontal="center" vertical="center"/>
    </xf>
    <xf numFmtId="0" fontId="19" fillId="3" borderId="0" xfId="1" applyFont="1" applyFill="1" applyAlignment="1">
      <alignment vertical="center"/>
    </xf>
    <xf numFmtId="0" fontId="19" fillId="3" borderId="0" xfId="1" applyFont="1" applyFill="1" applyAlignment="1">
      <alignment horizontal="center" vertical="center"/>
    </xf>
    <xf numFmtId="0" fontId="7" fillId="4" borderId="3" xfId="1" applyFont="1" applyFill="1" applyBorder="1" applyAlignment="1">
      <alignment horizontal="left" vertical="center"/>
    </xf>
    <xf numFmtId="0" fontId="7" fillId="3" borderId="0" xfId="0" applyFont="1" applyFill="1" applyAlignment="1">
      <alignment vertical="center"/>
    </xf>
    <xf numFmtId="0" fontId="20" fillId="0" borderId="0" xfId="0" applyFont="1" applyAlignment="1">
      <alignment vertical="center"/>
    </xf>
    <xf numFmtId="0" fontId="20" fillId="0" borderId="0" xfId="0" applyFont="1" applyAlignment="1">
      <alignment horizontal="center" vertical="center"/>
    </xf>
    <xf numFmtId="0" fontId="7" fillId="4" borderId="17" xfId="1" applyFont="1" applyFill="1" applyBorder="1" applyAlignment="1">
      <alignment vertical="center"/>
    </xf>
    <xf numFmtId="0" fontId="17" fillId="0" borderId="0" xfId="0" applyFont="1" applyAlignment="1">
      <alignment vertical="center"/>
    </xf>
    <xf numFmtId="0" fontId="20" fillId="3" borderId="0" xfId="0" applyFont="1" applyFill="1" applyAlignment="1">
      <alignment vertical="center"/>
    </xf>
    <xf numFmtId="0" fontId="7" fillId="3" borderId="1"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14" fillId="3" borderId="1" xfId="0" applyFont="1" applyFill="1" applyBorder="1" applyAlignment="1" applyProtection="1">
      <alignment horizontal="center" vertical="center" wrapText="1"/>
      <protection locked="0"/>
    </xf>
    <xf numFmtId="2" fontId="12" fillId="4" borderId="8" xfId="1" applyNumberFormat="1" applyFont="1" applyFill="1" applyBorder="1" applyAlignment="1" applyProtection="1">
      <alignment horizontal="center" vertical="center"/>
      <protection hidden="1"/>
    </xf>
    <xf numFmtId="0" fontId="10" fillId="4" borderId="18" xfId="1" applyFont="1" applyFill="1" applyBorder="1" applyAlignment="1" applyProtection="1">
      <alignment horizontal="center" vertical="center"/>
      <protection hidden="1"/>
    </xf>
    <xf numFmtId="2" fontId="10" fillId="4" borderId="10" xfId="1" applyNumberFormat="1" applyFont="1" applyFill="1" applyBorder="1" applyAlignment="1" applyProtection="1">
      <alignment horizontal="center" vertical="center"/>
      <protection hidden="1"/>
    </xf>
    <xf numFmtId="0" fontId="13" fillId="4" borderId="8" xfId="1" applyFont="1" applyFill="1" applyBorder="1" applyAlignment="1" applyProtection="1">
      <alignment horizontal="center" vertical="center"/>
      <protection hidden="1"/>
    </xf>
    <xf numFmtId="0" fontId="9" fillId="4" borderId="18" xfId="1" applyFont="1" applyFill="1" applyBorder="1" applyAlignment="1" applyProtection="1">
      <alignment horizontal="center" vertical="center"/>
      <protection hidden="1"/>
    </xf>
    <xf numFmtId="2" fontId="10" fillId="4" borderId="5" xfId="1" applyNumberFormat="1" applyFont="1" applyFill="1" applyBorder="1" applyAlignment="1" applyProtection="1">
      <alignment horizontal="center" vertical="center"/>
      <protection hidden="1"/>
    </xf>
    <xf numFmtId="0" fontId="13" fillId="7" borderId="1" xfId="0" applyFont="1" applyFill="1" applyBorder="1" applyAlignment="1">
      <alignment wrapText="1"/>
    </xf>
    <xf numFmtId="0" fontId="13" fillId="7" borderId="1" xfId="0" applyFont="1" applyFill="1" applyBorder="1" applyAlignment="1" applyProtection="1">
      <alignment wrapText="1"/>
      <protection locked="0"/>
    </xf>
    <xf numFmtId="0" fontId="15" fillId="4" borderId="1" xfId="0" applyFont="1" applyFill="1" applyBorder="1" applyAlignment="1">
      <alignment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vertical="center" wrapText="1"/>
    </xf>
    <xf numFmtId="0" fontId="16" fillId="4" borderId="1" xfId="0" applyFont="1" applyFill="1" applyBorder="1" applyAlignment="1">
      <alignment horizontal="center" vertical="center" wrapText="1"/>
    </xf>
    <xf numFmtId="2" fontId="6" fillId="4" borderId="1" xfId="0" applyNumberFormat="1" applyFont="1" applyFill="1" applyBorder="1" applyAlignment="1" applyProtection="1">
      <alignment horizontal="center" vertical="center" wrapText="1"/>
      <protection hidden="1"/>
    </xf>
    <xf numFmtId="0" fontId="14" fillId="4" borderId="1" xfId="0" applyFont="1" applyFill="1" applyBorder="1" applyAlignment="1">
      <alignment vertical="center" wrapText="1"/>
    </xf>
    <xf numFmtId="0" fontId="14" fillId="4" borderId="1" xfId="0" applyFont="1" applyFill="1" applyBorder="1" applyAlignment="1">
      <alignment horizontal="center" vertical="center" wrapText="1"/>
    </xf>
    <xf numFmtId="0" fontId="14" fillId="0" borderId="1" xfId="0" applyFont="1" applyBorder="1" applyAlignment="1" applyProtection="1">
      <alignment vertical="center" wrapText="1"/>
      <protection locked="0"/>
    </xf>
    <xf numFmtId="0" fontId="14" fillId="0" borderId="1" xfId="0" applyFont="1" applyBorder="1" applyAlignment="1" applyProtection="1">
      <alignment horizontal="center" vertical="center" wrapText="1"/>
      <protection locked="0"/>
    </xf>
    <xf numFmtId="2" fontId="14" fillId="4" borderId="1" xfId="0" applyNumberFormat="1" applyFont="1" applyFill="1" applyBorder="1" applyAlignment="1" applyProtection="1">
      <alignment horizontal="center" vertical="center" wrapText="1"/>
      <protection hidden="1"/>
    </xf>
    <xf numFmtId="0" fontId="15" fillId="3" borderId="1" xfId="0" applyFont="1" applyFill="1" applyBorder="1" applyAlignment="1" applyProtection="1">
      <alignment horizontal="center" vertical="center" wrapText="1"/>
      <protection locked="0"/>
    </xf>
    <xf numFmtId="2" fontId="15" fillId="4" borderId="1" xfId="0" applyNumberFormat="1"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locked="0"/>
    </xf>
    <xf numFmtId="2" fontId="16" fillId="4" borderId="1" xfId="0" applyNumberFormat="1" applyFont="1" applyFill="1" applyBorder="1" applyAlignment="1" applyProtection="1">
      <alignment horizontal="center" vertical="center" wrapText="1"/>
      <protection hidden="1"/>
    </xf>
    <xf numFmtId="0" fontId="27" fillId="0" borderId="0" xfId="0" applyFont="1" applyAlignment="1">
      <alignment vertical="center"/>
    </xf>
    <xf numFmtId="0" fontId="16" fillId="0" borderId="1" xfId="0" applyFont="1" applyBorder="1" applyAlignment="1" applyProtection="1">
      <alignment vertical="center" wrapText="1"/>
      <protection locked="0"/>
    </xf>
    <xf numFmtId="0" fontId="1" fillId="0" borderId="0" xfId="0" applyFont="1" applyAlignment="1">
      <alignment vertical="center"/>
    </xf>
    <xf numFmtId="0" fontId="1" fillId="3" borderId="0" xfId="0" applyFont="1" applyFill="1" applyAlignment="1">
      <alignment vertical="center"/>
    </xf>
    <xf numFmtId="0" fontId="1" fillId="0" borderId="0" xfId="0" applyFont="1" applyAlignment="1">
      <alignment horizontal="center" vertical="center"/>
    </xf>
    <xf numFmtId="0" fontId="5" fillId="0" borderId="13" xfId="0" applyFont="1" applyBorder="1" applyAlignment="1">
      <alignment horizontal="center" vertical="center" wrapText="1"/>
    </xf>
    <xf numFmtId="2" fontId="5" fillId="0" borderId="14" xfId="0" applyNumberFormat="1" applyFont="1" applyBorder="1" applyAlignment="1">
      <alignment horizontal="center" vertical="center" wrapText="1"/>
    </xf>
    <xf numFmtId="2" fontId="5" fillId="0" borderId="15" xfId="0" applyNumberFormat="1" applyFont="1" applyBorder="1" applyAlignment="1">
      <alignment horizontal="center" vertical="center" wrapText="1"/>
    </xf>
    <xf numFmtId="2" fontId="5" fillId="0" borderId="16" xfId="0" applyNumberFormat="1" applyFont="1" applyBorder="1" applyAlignment="1">
      <alignment horizontal="center" vertical="center" wrapText="1"/>
    </xf>
    <xf numFmtId="0" fontId="16" fillId="0" borderId="7" xfId="0" applyFont="1" applyBorder="1" applyAlignment="1">
      <alignment horizontal="left" vertical="center"/>
    </xf>
    <xf numFmtId="0" fontId="21" fillId="0" borderId="7" xfId="0" applyFont="1" applyBorder="1" applyAlignment="1">
      <alignment horizontal="left" vertical="center"/>
    </xf>
    <xf numFmtId="0" fontId="8" fillId="4" borderId="5" xfId="1" applyFont="1" applyFill="1" applyBorder="1" applyAlignment="1">
      <alignment horizontal="left" vertical="center"/>
    </xf>
    <xf numFmtId="0" fontId="8" fillId="4" borderId="7" xfId="1" applyFont="1" applyFill="1" applyBorder="1" applyAlignment="1">
      <alignment horizontal="left" vertical="center"/>
    </xf>
    <xf numFmtId="0" fontId="8" fillId="4" borderId="0" xfId="1" applyFont="1" applyFill="1" applyBorder="1" applyAlignment="1">
      <alignment horizontal="left" vertical="center"/>
    </xf>
    <xf numFmtId="0" fontId="25" fillId="6" borderId="6" xfId="0" applyFont="1" applyFill="1" applyBorder="1" applyAlignment="1">
      <alignment horizontal="center" vertical="center" wrapText="1"/>
    </xf>
    <xf numFmtId="0" fontId="25" fillId="6" borderId="7" xfId="0" applyFont="1" applyFill="1" applyBorder="1" applyAlignment="1">
      <alignment horizontal="center" vertical="center" wrapText="1"/>
    </xf>
    <xf numFmtId="0" fontId="25" fillId="6" borderId="8" xfId="0" applyFont="1" applyFill="1" applyBorder="1" applyAlignment="1">
      <alignment horizontal="center" vertical="center" wrapText="1"/>
    </xf>
    <xf numFmtId="0" fontId="25" fillId="6" borderId="17" xfId="0" applyFont="1" applyFill="1" applyBorder="1" applyAlignment="1">
      <alignment horizontal="center" vertical="center" wrapText="1"/>
    </xf>
    <xf numFmtId="0" fontId="25" fillId="6" borderId="0" xfId="0" applyFont="1" applyFill="1" applyAlignment="1">
      <alignment horizontal="center" vertical="center" wrapText="1"/>
    </xf>
    <xf numFmtId="0" fontId="25" fillId="6" borderId="18" xfId="0" applyFont="1" applyFill="1" applyBorder="1" applyAlignment="1">
      <alignment horizontal="center" vertical="center" wrapText="1"/>
    </xf>
    <xf numFmtId="0" fontId="25" fillId="6" borderId="9" xfId="0" applyFont="1" applyFill="1" applyBorder="1" applyAlignment="1">
      <alignment horizontal="center" vertical="center" wrapText="1"/>
    </xf>
    <xf numFmtId="0" fontId="25" fillId="6" borderId="5" xfId="0" applyFont="1" applyFill="1" applyBorder="1" applyAlignment="1">
      <alignment horizontal="center" vertical="center" wrapText="1"/>
    </xf>
    <xf numFmtId="0" fontId="25" fillId="6" borderId="10" xfId="0" applyFont="1" applyFill="1" applyBorder="1" applyAlignment="1">
      <alignment horizontal="center" vertical="center" wrapText="1"/>
    </xf>
    <xf numFmtId="0" fontId="21" fillId="0" borderId="0" xfId="0" applyFont="1" applyAlignment="1">
      <alignment horizontal="left"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1" fillId="0" borderId="19" xfId="0" applyFont="1" applyBorder="1" applyAlignment="1" applyProtection="1">
      <alignment horizontal="center" vertical="center"/>
      <protection locked="0"/>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22" fillId="0" borderId="0" xfId="0" applyFont="1" applyAlignment="1">
      <alignment horizontal="center" wrapText="1"/>
    </xf>
    <xf numFmtId="0" fontId="22" fillId="0" borderId="5" xfId="0" applyFont="1" applyBorder="1" applyAlignment="1">
      <alignment horizontal="center" wrapText="1"/>
    </xf>
    <xf numFmtId="0" fontId="13" fillId="7" borderId="1" xfId="0" applyFont="1" applyFill="1" applyBorder="1" applyAlignment="1" applyProtection="1">
      <alignment horizontal="left" wrapText="1"/>
      <protection locked="0"/>
    </xf>
    <xf numFmtId="0" fontId="13" fillId="7" borderId="2" xfId="0" applyFont="1" applyFill="1" applyBorder="1" applyAlignment="1" applyProtection="1">
      <alignment horizontal="left" wrapText="1"/>
      <protection locked="0"/>
    </xf>
    <xf numFmtId="0" fontId="13" fillId="7" borderId="3" xfId="0" applyFont="1" applyFill="1" applyBorder="1" applyAlignment="1" applyProtection="1">
      <alignment horizontal="left" wrapText="1"/>
      <protection locked="0"/>
    </xf>
    <xf numFmtId="0" fontId="13" fillId="7" borderId="4" xfId="0" applyFont="1" applyFill="1" applyBorder="1" applyAlignment="1" applyProtection="1">
      <alignment horizontal="left" wrapText="1"/>
      <protection locked="0"/>
    </xf>
    <xf numFmtId="0" fontId="29" fillId="4" borderId="1" xfId="0" applyFont="1" applyFill="1" applyBorder="1" applyAlignment="1">
      <alignment vertical="center" wrapText="1"/>
    </xf>
    <xf numFmtId="0" fontId="29" fillId="4" borderId="1" xfId="0" applyFont="1" applyFill="1" applyBorder="1" applyAlignment="1">
      <alignment horizontal="center" vertical="center" wrapText="1"/>
    </xf>
    <xf numFmtId="0" fontId="30" fillId="4" borderId="1" xfId="0" applyFont="1" applyFill="1" applyBorder="1" applyAlignment="1">
      <alignment vertical="center" wrapText="1"/>
    </xf>
    <xf numFmtId="0" fontId="30" fillId="4" borderId="1" xfId="0" applyFont="1" applyFill="1" applyBorder="1" applyAlignment="1">
      <alignment horizontal="center" vertical="center" wrapText="1"/>
    </xf>
    <xf numFmtId="0" fontId="28" fillId="4" borderId="2" xfId="0" applyFont="1" applyFill="1" applyBorder="1" applyAlignment="1">
      <alignment horizontal="center" vertical="center"/>
    </xf>
  </cellXfs>
  <cellStyles count="2">
    <cellStyle name="Bad" xfId="1" builtinId="27"/>
    <cellStyle name="Normal" xfId="0" builtinId="0"/>
  </cellStyles>
  <dxfs count="30">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1</xdr:rowOff>
    </xdr:from>
    <xdr:to>
      <xdr:col>1</xdr:col>
      <xdr:colOff>895350</xdr:colOff>
      <xdr:row>3</xdr:row>
      <xdr:rowOff>179918</xdr:rowOff>
    </xdr:to>
    <xdr:pic>
      <xdr:nvPicPr>
        <xdr:cNvPr id="11380" name="Picture 6">
          <a:extLst>
            <a:ext uri="{FF2B5EF4-FFF2-40B4-BE49-F238E27FC236}">
              <a16:creationId xmlns:a16="http://schemas.microsoft.com/office/drawing/2014/main" id="{00000000-0008-0000-0000-0000742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
          <a:ext cx="866775" cy="12371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773206</xdr:colOff>
      <xdr:row>0</xdr:row>
      <xdr:rowOff>134471</xdr:rowOff>
    </xdr:from>
    <xdr:to>
      <xdr:col>16</xdr:col>
      <xdr:colOff>242046</xdr:colOff>
      <xdr:row>2</xdr:row>
      <xdr:rowOff>260687</xdr:rowOff>
    </xdr:to>
    <xdr:pic>
      <xdr:nvPicPr>
        <xdr:cNvPr id="3" name="Picture 2">
          <a:extLst>
            <a:ext uri="{FF2B5EF4-FFF2-40B4-BE49-F238E27FC236}">
              <a16:creationId xmlns:a16="http://schemas.microsoft.com/office/drawing/2014/main" id="{6F2B48BC-36AF-7148-7B80-BEA1B65D3B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278471" y="134471"/>
          <a:ext cx="5564840" cy="8209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Q84"/>
  <sheetViews>
    <sheetView showGridLines="0" tabSelected="1" zoomScale="85" zoomScaleNormal="85" workbookViewId="0">
      <selection activeCell="C20" sqref="C20"/>
    </sheetView>
  </sheetViews>
  <sheetFormatPr defaultColWidth="11.7109375" defaultRowHeight="27.75" customHeight="1"/>
  <cols>
    <col min="1" max="1" width="1.42578125" style="30" customWidth="1"/>
    <col min="2" max="2" width="18.42578125" style="30" bestFit="1" customWidth="1"/>
    <col min="3" max="3" width="56.140625" style="30" customWidth="1"/>
    <col min="4" max="4" width="6.5703125" style="31" customWidth="1"/>
    <col min="5" max="5" width="10.5703125" style="31" customWidth="1"/>
    <col min="6" max="6" width="9.42578125" style="31" customWidth="1"/>
    <col min="7" max="7" width="8.28515625" style="31" bestFit="1" customWidth="1"/>
    <col min="8" max="8" width="7.42578125" style="31" customWidth="1"/>
    <col min="9" max="9" width="1.7109375" style="30" customWidth="1"/>
    <col min="10" max="10" width="13.5703125" style="30" customWidth="1"/>
    <col min="11" max="11" width="46.7109375" style="30" customWidth="1"/>
    <col min="12" max="12" width="6.5703125" style="31" customWidth="1"/>
    <col min="13" max="13" width="10.7109375" style="31" customWidth="1"/>
    <col min="14" max="14" width="9.5703125" style="31" customWidth="1"/>
    <col min="15" max="15" width="7.5703125" style="31" customWidth="1"/>
    <col min="16" max="16" width="10.28515625" style="31" customWidth="1"/>
    <col min="17" max="16384" width="11.7109375" style="30"/>
  </cols>
  <sheetData>
    <row r="1" spans="2:17" ht="27.75" customHeight="1">
      <c r="B1" s="96" t="s">
        <v>0</v>
      </c>
      <c r="C1" s="96"/>
      <c r="D1" s="96"/>
      <c r="E1" s="96"/>
      <c r="F1" s="96"/>
      <c r="G1" s="96"/>
      <c r="H1" s="96"/>
      <c r="I1" s="96"/>
      <c r="J1" s="96"/>
      <c r="K1" s="96"/>
      <c r="L1" s="96"/>
      <c r="M1" s="96"/>
      <c r="N1" s="96"/>
      <c r="O1" s="96"/>
      <c r="P1" s="96"/>
    </row>
    <row r="2" spans="2:17" ht="27.75" customHeight="1">
      <c r="B2" s="96"/>
      <c r="C2" s="96"/>
      <c r="D2" s="96"/>
      <c r="E2" s="96"/>
      <c r="F2" s="96"/>
      <c r="G2" s="96"/>
      <c r="H2" s="96"/>
      <c r="I2" s="96"/>
      <c r="J2" s="96"/>
      <c r="K2" s="96"/>
      <c r="L2" s="96"/>
      <c r="M2" s="96"/>
      <c r="N2" s="96"/>
      <c r="O2" s="96"/>
      <c r="P2" s="96"/>
    </row>
    <row r="3" spans="2:17" ht="27.75" customHeight="1">
      <c r="B3" s="96"/>
      <c r="C3" s="96"/>
      <c r="D3" s="96"/>
      <c r="E3" s="96"/>
      <c r="F3" s="96"/>
      <c r="G3" s="96"/>
      <c r="H3" s="96"/>
      <c r="I3" s="96"/>
      <c r="J3" s="96"/>
      <c r="K3" s="96"/>
      <c r="L3" s="96"/>
      <c r="M3" s="96"/>
      <c r="N3" s="96"/>
      <c r="O3" s="96"/>
      <c r="P3" s="96"/>
    </row>
    <row r="4" spans="2:17" ht="27.75" customHeight="1">
      <c r="B4" s="96"/>
      <c r="C4" s="96"/>
      <c r="D4" s="96"/>
      <c r="E4" s="96"/>
      <c r="F4" s="96"/>
      <c r="G4" s="96"/>
      <c r="H4" s="96"/>
      <c r="I4" s="96"/>
      <c r="J4" s="96"/>
      <c r="K4" s="96"/>
      <c r="L4" s="96"/>
      <c r="M4" s="96"/>
      <c r="N4" s="96"/>
      <c r="O4" s="96"/>
      <c r="P4" s="96"/>
    </row>
    <row r="5" spans="2:17" ht="27.75" customHeight="1">
      <c r="B5" s="97"/>
      <c r="C5" s="97"/>
      <c r="D5" s="97"/>
      <c r="E5" s="97"/>
      <c r="F5" s="97"/>
      <c r="G5" s="97"/>
      <c r="H5" s="97"/>
      <c r="I5" s="97"/>
      <c r="J5" s="97"/>
      <c r="K5" s="97"/>
      <c r="L5" s="97"/>
      <c r="M5" s="97"/>
      <c r="N5" s="97"/>
      <c r="O5" s="97"/>
      <c r="P5" s="97"/>
    </row>
    <row r="6" spans="2:17" s="33" customFormat="1" ht="22.5" customHeight="1">
      <c r="B6" s="44" t="s">
        <v>1</v>
      </c>
      <c r="C6" s="45"/>
      <c r="D6" s="98" t="s">
        <v>2</v>
      </c>
      <c r="E6" s="98"/>
      <c r="F6" s="98"/>
      <c r="G6" s="98"/>
      <c r="H6" s="98"/>
      <c r="I6" s="98"/>
      <c r="J6" s="98"/>
      <c r="K6" s="99" t="s">
        <v>3</v>
      </c>
      <c r="L6" s="100"/>
      <c r="M6" s="100"/>
      <c r="N6" s="100"/>
      <c r="O6" s="100"/>
      <c r="P6" s="101"/>
    </row>
    <row r="7" spans="2:17" s="33" customFormat="1" ht="22.5" customHeight="1">
      <c r="B7" s="44" t="s">
        <v>4</v>
      </c>
      <c r="C7" s="45"/>
      <c r="D7" s="98" t="s">
        <v>5</v>
      </c>
      <c r="E7" s="98"/>
      <c r="F7" s="98"/>
      <c r="G7" s="98"/>
      <c r="H7" s="98"/>
      <c r="I7" s="98"/>
      <c r="J7" s="98"/>
      <c r="K7" s="98" t="s">
        <v>6</v>
      </c>
      <c r="L7" s="98"/>
      <c r="M7" s="98"/>
      <c r="N7" s="98"/>
      <c r="O7" s="98"/>
      <c r="P7" s="98"/>
    </row>
    <row r="8" spans="2:17" ht="15" customHeight="1">
      <c r="B8" s="69" t="s">
        <v>7</v>
      </c>
      <c r="C8" s="70"/>
      <c r="D8" s="70"/>
      <c r="E8" s="70"/>
      <c r="F8" s="70"/>
      <c r="G8" s="70"/>
      <c r="H8" s="70"/>
      <c r="I8" s="70"/>
      <c r="J8" s="70"/>
      <c r="K8" s="70"/>
      <c r="L8" s="70"/>
      <c r="M8" s="70"/>
      <c r="N8" s="70"/>
      <c r="O8" s="70"/>
      <c r="P8" s="70"/>
    </row>
    <row r="9" spans="2:17" ht="22.5" customHeight="1">
      <c r="B9" s="83" t="str">
        <f>CONCATENATE("4-Year Curriculum: ",SUM(D22,L22,D35,L35,D47,L47,D65,L65)," Credit Hours Total")</f>
        <v>4-Year Curriculum: 150 Credit Hours Total</v>
      </c>
      <c r="C9" s="83"/>
      <c r="D9" s="83"/>
      <c r="E9" s="83"/>
      <c r="F9" s="83"/>
      <c r="G9" s="83"/>
      <c r="H9" s="83"/>
      <c r="I9" s="83"/>
      <c r="J9" s="83"/>
      <c r="K9" s="83"/>
      <c r="L9" s="83"/>
      <c r="M9" s="83"/>
      <c r="N9" s="83"/>
      <c r="O9" s="83"/>
      <c r="P9" s="83"/>
      <c r="Q9" s="60"/>
    </row>
    <row r="10" spans="2:17" s="33" customFormat="1" ht="16.5" customHeight="1">
      <c r="B10" s="84" t="s">
        <v>8</v>
      </c>
      <c r="C10" s="85"/>
      <c r="D10" s="85"/>
      <c r="E10" s="85"/>
      <c r="F10" s="85"/>
      <c r="G10" s="85"/>
      <c r="H10" s="86"/>
      <c r="I10" s="19"/>
      <c r="J10" s="84" t="s">
        <v>9</v>
      </c>
      <c r="K10" s="85"/>
      <c r="L10" s="85"/>
      <c r="M10" s="85"/>
      <c r="N10" s="85"/>
      <c r="O10" s="85"/>
      <c r="P10" s="86"/>
    </row>
    <row r="11" spans="2:17" s="33" customFormat="1" ht="31.5" customHeight="1">
      <c r="B11" s="10" t="s">
        <v>10</v>
      </c>
      <c r="C11" s="10" t="s">
        <v>11</v>
      </c>
      <c r="D11" s="11" t="s">
        <v>12</v>
      </c>
      <c r="E11" s="11" t="s">
        <v>13</v>
      </c>
      <c r="F11" s="11" t="s">
        <v>14</v>
      </c>
      <c r="G11" s="11" t="s">
        <v>15</v>
      </c>
      <c r="H11" s="11" t="s">
        <v>16</v>
      </c>
      <c r="I11" s="62"/>
      <c r="J11" s="10" t="s">
        <v>10</v>
      </c>
      <c r="K11" s="10" t="s">
        <v>11</v>
      </c>
      <c r="L11" s="11" t="s">
        <v>12</v>
      </c>
      <c r="M11" s="11" t="s">
        <v>13</v>
      </c>
      <c r="N11" s="11" t="s">
        <v>14</v>
      </c>
      <c r="O11" s="11" t="s">
        <v>15</v>
      </c>
      <c r="P11" s="11" t="s">
        <v>16</v>
      </c>
    </row>
    <row r="12" spans="2:17" s="33" customFormat="1" ht="16.5" customHeight="1">
      <c r="B12" s="51" t="s">
        <v>17</v>
      </c>
      <c r="C12" s="51" t="s">
        <v>18</v>
      </c>
      <c r="D12" s="52">
        <v>3</v>
      </c>
      <c r="E12" s="35"/>
      <c r="F12" s="35"/>
      <c r="G12" s="36"/>
      <c r="H12" s="50" t="str">
        <f>_xlfn.IFNA(VLOOKUP(G12,GPA!$A$2:$B$18,2,FALSE)*D12," ")</f>
        <v xml:space="preserve"> </v>
      </c>
      <c r="I12" s="63"/>
      <c r="J12" s="51" t="s">
        <v>19</v>
      </c>
      <c r="K12" s="51" t="s">
        <v>20</v>
      </c>
      <c r="L12" s="52">
        <v>4</v>
      </c>
      <c r="M12" s="37"/>
      <c r="N12" s="37"/>
      <c r="O12" s="37"/>
      <c r="P12" s="55" t="str">
        <f>_xlfn.IFNA(VLOOKUP(O12,GPA!$A$2:$B$18,2,FALSE)*L12," ")</f>
        <v xml:space="preserve"> </v>
      </c>
    </row>
    <row r="13" spans="2:17" s="33" customFormat="1" ht="16.5" customHeight="1">
      <c r="B13" s="51" t="s">
        <v>21</v>
      </c>
      <c r="C13" s="51" t="s">
        <v>22</v>
      </c>
      <c r="D13" s="52">
        <v>3</v>
      </c>
      <c r="E13" s="35"/>
      <c r="F13" s="35"/>
      <c r="G13" s="36"/>
      <c r="H13" s="50" t="str">
        <f>_xlfn.IFNA(VLOOKUP(G13,GPA!$A$2:$B$18,2,FALSE)*D13," ")</f>
        <v xml:space="preserve"> </v>
      </c>
      <c r="I13" s="63"/>
      <c r="J13" s="51" t="s">
        <v>23</v>
      </c>
      <c r="K13" s="51" t="s">
        <v>24</v>
      </c>
      <c r="L13" s="52">
        <v>3</v>
      </c>
      <c r="M13" s="37"/>
      <c r="N13" s="37"/>
      <c r="O13" s="37"/>
      <c r="P13" s="55" t="str">
        <f>_xlfn.IFNA(VLOOKUP(O13,GPA!$A$2:$B$18,2,FALSE)*L13," ")</f>
        <v xml:space="preserve"> </v>
      </c>
    </row>
    <row r="14" spans="2:17" s="33" customFormat="1" ht="27.75" customHeight="1">
      <c r="B14" s="46" t="s">
        <v>25</v>
      </c>
      <c r="C14" s="46" t="s">
        <v>26</v>
      </c>
      <c r="D14" s="47">
        <v>3</v>
      </c>
      <c r="E14" s="56"/>
      <c r="F14" s="56"/>
      <c r="G14" s="36"/>
      <c r="H14" s="57" t="str">
        <f>_xlfn.IFNA(VLOOKUP(G14,GPA!$A$2:$B$18,2,FALSE)*D14," ")</f>
        <v xml:space="preserve"> </v>
      </c>
      <c r="I14" s="63"/>
      <c r="J14" s="51" t="s">
        <v>27</v>
      </c>
      <c r="K14" s="51" t="s">
        <v>28</v>
      </c>
      <c r="L14" s="52">
        <v>3</v>
      </c>
      <c r="M14" s="37"/>
      <c r="N14" s="37"/>
      <c r="O14" s="37"/>
      <c r="P14" s="55" t="str">
        <f>_xlfn.IFNA(VLOOKUP(O14,GPA!$A$2:$B$18,2,FALSE)*L14," ")</f>
        <v xml:space="preserve"> </v>
      </c>
    </row>
    <row r="15" spans="2:17" s="33" customFormat="1" ht="16.5" customHeight="1">
      <c r="B15" s="46" t="s">
        <v>29</v>
      </c>
      <c r="C15" s="46" t="s">
        <v>30</v>
      </c>
      <c r="D15" s="47">
        <v>3</v>
      </c>
      <c r="E15" s="56"/>
      <c r="F15" s="56"/>
      <c r="G15" s="36"/>
      <c r="H15" s="57" t="str">
        <f>_xlfn.IFNA(VLOOKUP(G15,GPA!$A$2:$B$18,2,FALSE)*D15," ")</f>
        <v xml:space="preserve"> </v>
      </c>
      <c r="I15" s="62"/>
      <c r="J15" s="102" t="s">
        <v>31</v>
      </c>
      <c r="K15" s="102" t="s">
        <v>32</v>
      </c>
      <c r="L15" s="103">
        <v>3</v>
      </c>
      <c r="M15" s="35"/>
      <c r="N15" s="35"/>
      <c r="O15" s="36"/>
      <c r="P15" s="50" t="str">
        <f>_xlfn.IFNA(VLOOKUP(O15,GPA!$A$2:$B$18,2,FALSE)*L15," ")</f>
        <v xml:space="preserve"> </v>
      </c>
    </row>
    <row r="16" spans="2:17" s="33" customFormat="1" ht="16.5" customHeight="1">
      <c r="B16" s="46" t="s">
        <v>33</v>
      </c>
      <c r="C16" s="46" t="s">
        <v>34</v>
      </c>
      <c r="D16" s="47">
        <v>1</v>
      </c>
      <c r="E16" s="56"/>
      <c r="F16" s="56"/>
      <c r="G16" s="36"/>
      <c r="H16" s="57" t="str">
        <f>_xlfn.IFNA(VLOOKUP(G16,GPA!$A$2:$B$18,2,FALSE)*D16," ")</f>
        <v xml:space="preserve"> </v>
      </c>
      <c r="I16" s="62"/>
      <c r="J16" s="48" t="s">
        <v>35</v>
      </c>
      <c r="K16" s="48" t="s">
        <v>36</v>
      </c>
      <c r="L16" s="49">
        <v>3</v>
      </c>
      <c r="M16" s="35"/>
      <c r="N16" s="35"/>
      <c r="O16" s="36"/>
      <c r="P16" s="50" t="str">
        <f>_xlfn.IFNA(VLOOKUP(O16,GPA!$A$2:$B$18,2,FALSE)*L16," ")</f>
        <v xml:space="preserve"> </v>
      </c>
    </row>
    <row r="17" spans="2:16" s="33" customFormat="1" ht="16.5" customHeight="1">
      <c r="B17" s="102" t="s">
        <v>37</v>
      </c>
      <c r="C17" s="102" t="s">
        <v>38</v>
      </c>
      <c r="D17" s="103">
        <v>1</v>
      </c>
      <c r="E17" s="56"/>
      <c r="F17" s="56"/>
      <c r="G17" s="36"/>
      <c r="H17" s="57" t="str">
        <f>_xlfn.IFNA(VLOOKUP(G17,GPA!$A$2:$B$18,2,FALSE)*D17," ")</f>
        <v xml:space="preserve"> </v>
      </c>
      <c r="I17" s="62"/>
      <c r="J17" s="48" t="s">
        <v>39</v>
      </c>
      <c r="K17" s="48" t="s">
        <v>40</v>
      </c>
      <c r="L17" s="49">
        <v>3</v>
      </c>
      <c r="M17" s="56"/>
      <c r="N17" s="56"/>
      <c r="O17" s="56"/>
      <c r="P17" s="57" t="str">
        <f>_xlfn.IFNA(VLOOKUP(O17,GPA!$A$2:$B$18,2,FALSE)*L17," ")</f>
        <v xml:space="preserve"> </v>
      </c>
    </row>
    <row r="18" spans="2:16" s="33" customFormat="1" ht="16.5" customHeight="1">
      <c r="B18" s="102" t="s">
        <v>41</v>
      </c>
      <c r="C18" s="102" t="s">
        <v>42</v>
      </c>
      <c r="D18" s="103">
        <v>2</v>
      </c>
      <c r="E18" s="56"/>
      <c r="F18" s="56"/>
      <c r="G18" s="36"/>
      <c r="H18" s="57" t="str">
        <f>_xlfn.IFNA(VLOOKUP(G18,GPA!$A$2:$B$18,2,FALSE)*D18," ")</f>
        <v xml:space="preserve"> </v>
      </c>
      <c r="I18" s="62"/>
      <c r="J18" s="46"/>
      <c r="K18" s="46"/>
      <c r="L18" s="47"/>
      <c r="M18" s="56"/>
      <c r="N18" s="56"/>
      <c r="O18" s="56"/>
      <c r="P18" s="57" t="str">
        <f>_xlfn.IFNA(VLOOKUP(O18,GPA!$A$2:$B$18,2,FALSE)*L18," ")</f>
        <v xml:space="preserve"> </v>
      </c>
    </row>
    <row r="19" spans="2:16" s="33" customFormat="1" ht="16.5" customHeight="1">
      <c r="B19" s="48"/>
      <c r="C19" s="48" t="s">
        <v>43</v>
      </c>
      <c r="D19" s="49">
        <v>3</v>
      </c>
      <c r="E19" s="58"/>
      <c r="F19" s="58"/>
      <c r="G19" s="36"/>
      <c r="H19" s="59" t="str">
        <f>_xlfn.IFNA(VLOOKUP(G19,GPA!$A$2:$B$18,2,FALSE)*D19," ")</f>
        <v xml:space="preserve"> </v>
      </c>
      <c r="I19" s="62"/>
      <c r="J19" s="46"/>
      <c r="K19" s="46"/>
      <c r="L19" s="47"/>
      <c r="M19" s="56"/>
      <c r="N19" s="56"/>
      <c r="O19" s="56"/>
      <c r="P19" s="57" t="str">
        <f>_xlfn.IFNA(VLOOKUP(O19,GPA!$A$2:$B$18,2,FALSE)*L19," ")</f>
        <v xml:space="preserve"> </v>
      </c>
    </row>
    <row r="20" spans="2:16" s="33" customFormat="1" ht="16.5" customHeight="1">
      <c r="B20" s="104" t="s">
        <v>44</v>
      </c>
      <c r="C20" s="104" t="s">
        <v>45</v>
      </c>
      <c r="D20" s="105">
        <v>1</v>
      </c>
      <c r="E20" s="35"/>
      <c r="F20" s="35"/>
      <c r="G20" s="36"/>
      <c r="H20" s="59" t="str">
        <f>_xlfn.IFNA(VLOOKUP(G20,GPA!$A$2:$B$18,2,FALSE)*D20," ")</f>
        <v xml:space="preserve"> </v>
      </c>
      <c r="I20" s="62"/>
      <c r="J20" s="61"/>
      <c r="K20" s="61"/>
      <c r="L20" s="49"/>
      <c r="M20" s="58"/>
      <c r="N20" s="58"/>
      <c r="O20" s="58"/>
      <c r="P20" s="59" t="str">
        <f>_xlfn.IFNA(VLOOKUP(O20,GPA!$A$2:$B$18,2,FALSE)*L20," ")</f>
        <v xml:space="preserve"> </v>
      </c>
    </row>
    <row r="21" spans="2:16" ht="3" customHeight="1">
      <c r="B21" s="62"/>
      <c r="C21" s="62"/>
      <c r="D21" s="64"/>
      <c r="E21" s="64"/>
      <c r="F21" s="64"/>
      <c r="G21" s="64"/>
      <c r="H21" s="64"/>
      <c r="I21" s="62"/>
      <c r="J21" s="62"/>
      <c r="K21" s="62"/>
      <c r="L21" s="64"/>
      <c r="M21" s="64"/>
      <c r="N21" s="64"/>
      <c r="O21" s="64"/>
      <c r="P21" s="64"/>
    </row>
    <row r="22" spans="2:16" s="29" customFormat="1" ht="16.5" customHeight="1">
      <c r="B22" s="12"/>
      <c r="C22" s="3" t="s">
        <v>46</v>
      </c>
      <c r="D22" s="4">
        <f>SUM(D12:D20)</f>
        <v>20</v>
      </c>
      <c r="E22" s="4"/>
      <c r="F22" s="4"/>
      <c r="G22" s="4"/>
      <c r="H22" s="13"/>
      <c r="I22" s="14"/>
      <c r="J22" s="12"/>
      <c r="K22" s="3" t="s">
        <v>46</v>
      </c>
      <c r="L22" s="4">
        <f>SUM(L12:L20)</f>
        <v>19</v>
      </c>
      <c r="M22" s="4"/>
      <c r="N22" s="4"/>
      <c r="O22" s="4"/>
      <c r="P22" s="13"/>
    </row>
    <row r="23" spans="2:16" s="29" customFormat="1" ht="16.5" customHeight="1">
      <c r="B23" s="15"/>
      <c r="C23" s="5" t="s">
        <v>47</v>
      </c>
      <c r="D23" s="6"/>
      <c r="E23" s="7"/>
      <c r="F23" s="6"/>
      <c r="G23" s="43" cm="1">
        <f t="array" ref="G23">SUM(H12:H20)/IF((SUM(SUMIF(G12:G20,{"A*","B*","C","C-","C+","D*","F"},D12:D20)))&gt;0,SUM(SUMIF(G12:G20,{"A*","B*","C","C-","C+","D*","F"},D12:D20)),1)</f>
        <v>0</v>
      </c>
      <c r="H23" s="16"/>
      <c r="I23" s="14"/>
      <c r="J23" s="15"/>
      <c r="K23" s="5" t="s">
        <v>47</v>
      </c>
      <c r="L23" s="6"/>
      <c r="M23" s="7"/>
      <c r="N23" s="6"/>
      <c r="O23" s="43" cm="1">
        <f t="array" ref="O23">SUM(P12:P20)/IF((SUM(SUMIF(O12:O20,{"A*","B*","C","C-","C+","D*","F"},L12:L20)))&gt;0,SUM(SUMIF(O12:O20,{"A*","B*","C","C-","C+","D*","F"},L12:L20)),1)</f>
        <v>0</v>
      </c>
      <c r="P23" s="16"/>
    </row>
    <row r="24" spans="2:16" s="34" customFormat="1" ht="11.25" customHeight="1">
      <c r="B24" s="17"/>
      <c r="C24" s="17"/>
      <c r="D24" s="18"/>
      <c r="E24" s="18"/>
      <c r="F24" s="18"/>
      <c r="G24" s="18"/>
      <c r="H24" s="18"/>
      <c r="I24" s="17"/>
      <c r="J24" s="17"/>
      <c r="K24" s="17"/>
      <c r="L24" s="18"/>
      <c r="M24" s="18"/>
      <c r="N24" s="18"/>
      <c r="O24" s="18"/>
      <c r="P24" s="18"/>
    </row>
    <row r="25" spans="2:16" s="33" customFormat="1" ht="16.5" customHeight="1">
      <c r="B25" s="84" t="s">
        <v>48</v>
      </c>
      <c r="C25" s="85"/>
      <c r="D25" s="85"/>
      <c r="E25" s="85"/>
      <c r="F25" s="85"/>
      <c r="G25" s="85"/>
      <c r="H25" s="86"/>
      <c r="I25" s="62"/>
      <c r="J25" s="84" t="s">
        <v>49</v>
      </c>
      <c r="K25" s="85"/>
      <c r="L25" s="85"/>
      <c r="M25" s="85"/>
      <c r="N25" s="85"/>
      <c r="O25" s="85"/>
      <c r="P25" s="86"/>
    </row>
    <row r="26" spans="2:16" ht="40.5" customHeight="1">
      <c r="B26" s="10" t="s">
        <v>10</v>
      </c>
      <c r="C26" s="10" t="s">
        <v>11</v>
      </c>
      <c r="D26" s="11" t="s">
        <v>12</v>
      </c>
      <c r="E26" s="11" t="s">
        <v>13</v>
      </c>
      <c r="F26" s="11" t="s">
        <v>14</v>
      </c>
      <c r="G26" s="11" t="s">
        <v>15</v>
      </c>
      <c r="H26" s="11" t="s">
        <v>16</v>
      </c>
      <c r="I26" s="62"/>
      <c r="J26" s="10" t="s">
        <v>10</v>
      </c>
      <c r="K26" s="10" t="s">
        <v>11</v>
      </c>
      <c r="L26" s="11" t="s">
        <v>12</v>
      </c>
      <c r="M26" s="11" t="s">
        <v>13</v>
      </c>
      <c r="N26" s="11" t="s">
        <v>14</v>
      </c>
      <c r="O26" s="11" t="s">
        <v>15</v>
      </c>
      <c r="P26" s="11" t="s">
        <v>16</v>
      </c>
    </row>
    <row r="27" spans="2:16" s="33" customFormat="1" ht="16.5" customHeight="1">
      <c r="B27" s="51" t="s">
        <v>50</v>
      </c>
      <c r="C27" s="51" t="s">
        <v>51</v>
      </c>
      <c r="D27" s="52">
        <v>4</v>
      </c>
      <c r="E27" s="37"/>
      <c r="F27" s="37"/>
      <c r="G27" s="37"/>
      <c r="H27" s="55" t="str">
        <f>_xlfn.IFNA(VLOOKUP(G27,GPA!$A$2:$B$18,2,FALSE)*D27," ")</f>
        <v xml:space="preserve"> </v>
      </c>
      <c r="I27" s="19" t="s">
        <v>52</v>
      </c>
      <c r="J27" s="51" t="s">
        <v>53</v>
      </c>
      <c r="K27" s="51" t="s">
        <v>54</v>
      </c>
      <c r="L27" s="52">
        <v>6</v>
      </c>
      <c r="M27" s="37"/>
      <c r="N27" s="37"/>
      <c r="O27" s="37"/>
      <c r="P27" s="55" t="str">
        <f>_xlfn.IFNA(VLOOKUP(O27,GPA!$A$2:$B$18,2,FALSE)*L27," ")</f>
        <v xml:space="preserve"> </v>
      </c>
    </row>
    <row r="28" spans="2:16" s="33" customFormat="1" ht="16.5" customHeight="1">
      <c r="B28" s="51" t="s">
        <v>55</v>
      </c>
      <c r="C28" s="51" t="s">
        <v>56</v>
      </c>
      <c r="D28" s="52">
        <v>3</v>
      </c>
      <c r="E28" s="37"/>
      <c r="F28" s="37"/>
      <c r="G28" s="37"/>
      <c r="H28" s="55" t="str">
        <f>_xlfn.IFNA(VLOOKUP(G28,GPA!$A$2:$B$18,2,FALSE)*D28," ")</f>
        <v xml:space="preserve"> </v>
      </c>
      <c r="I28" s="19"/>
      <c r="J28" s="51" t="s">
        <v>57</v>
      </c>
      <c r="K28" s="51" t="s">
        <v>58</v>
      </c>
      <c r="L28" s="52">
        <v>3</v>
      </c>
      <c r="M28" s="37"/>
      <c r="N28" s="37"/>
      <c r="O28" s="37"/>
      <c r="P28" s="55" t="str">
        <f>_xlfn.IFNA(VLOOKUP(O28,GPA!$A$2:$B$18,2,FALSE)*L28," ")</f>
        <v xml:space="preserve"> </v>
      </c>
    </row>
    <row r="29" spans="2:16" s="33" customFormat="1" ht="16.5" customHeight="1">
      <c r="B29" s="51" t="s">
        <v>59</v>
      </c>
      <c r="C29" s="51" t="s">
        <v>60</v>
      </c>
      <c r="D29" s="52">
        <v>3</v>
      </c>
      <c r="E29" s="37"/>
      <c r="F29" s="37"/>
      <c r="G29" s="37"/>
      <c r="H29" s="55" t="str">
        <f>_xlfn.IFNA(VLOOKUP(G29,GPA!$A$2:$B$18,2,FALSE)*D29," ")</f>
        <v xml:space="preserve"> </v>
      </c>
      <c r="I29" s="19"/>
      <c r="J29" s="51" t="s">
        <v>61</v>
      </c>
      <c r="K29" s="51" t="s">
        <v>62</v>
      </c>
      <c r="L29" s="52">
        <v>3</v>
      </c>
      <c r="M29" s="37"/>
      <c r="N29" s="37"/>
      <c r="O29" s="37"/>
      <c r="P29" s="55" t="str">
        <f>_xlfn.IFNA(VLOOKUP(O29,GPA!$A$2:$B$18,2,FALSE)*L29," ")</f>
        <v xml:space="preserve"> </v>
      </c>
    </row>
    <row r="30" spans="2:16" s="33" customFormat="1" ht="16.5" customHeight="1">
      <c r="B30" s="51" t="s">
        <v>63</v>
      </c>
      <c r="C30" s="51" t="s">
        <v>64</v>
      </c>
      <c r="D30" s="52">
        <v>3</v>
      </c>
      <c r="E30" s="37"/>
      <c r="F30" s="37"/>
      <c r="G30" s="37"/>
      <c r="H30" s="55" t="str">
        <f>_xlfn.IFNA(VLOOKUP(G30,GPA!$A$2:$B$18,2,FALSE)*D30," ")</f>
        <v xml:space="preserve"> </v>
      </c>
      <c r="I30" s="19"/>
      <c r="J30" s="102" t="s">
        <v>65</v>
      </c>
      <c r="K30" s="102" t="s">
        <v>66</v>
      </c>
      <c r="L30" s="103">
        <v>2</v>
      </c>
      <c r="M30" s="35"/>
      <c r="N30" s="35"/>
      <c r="O30" s="36"/>
      <c r="P30" s="50" t="str">
        <f>_xlfn.IFNA(VLOOKUP(O30,GPA!$A$2:$B$18,2,FALSE)*L30," ")</f>
        <v xml:space="preserve"> </v>
      </c>
    </row>
    <row r="31" spans="2:16" s="33" customFormat="1" ht="16.5" customHeight="1">
      <c r="B31" s="102" t="s">
        <v>67</v>
      </c>
      <c r="C31" s="102" t="s">
        <v>68</v>
      </c>
      <c r="D31" s="103">
        <v>3</v>
      </c>
      <c r="E31" s="35"/>
      <c r="F31" s="35"/>
      <c r="G31" s="36"/>
      <c r="H31" s="50" t="str">
        <f>_xlfn.IFNA(VLOOKUP(G31,GPA!$A$2:$B$18,2,FALSE)*D31," ")</f>
        <v xml:space="preserve"> </v>
      </c>
      <c r="I31" s="19"/>
      <c r="J31" s="102" t="s">
        <v>69</v>
      </c>
      <c r="K31" s="102" t="s">
        <v>70</v>
      </c>
      <c r="L31" s="103">
        <v>2</v>
      </c>
      <c r="M31" s="35"/>
      <c r="N31" s="35"/>
      <c r="O31" s="36"/>
      <c r="P31" s="50" t="str">
        <f>_xlfn.IFNA(VLOOKUP(O31,GPA!$A$2:$B$18,2,FALSE)*L31," ")</f>
        <v xml:space="preserve"> </v>
      </c>
    </row>
    <row r="32" spans="2:16" s="33" customFormat="1" ht="16.5" customHeight="1">
      <c r="B32" s="102" t="s">
        <v>71</v>
      </c>
      <c r="C32" s="102" t="s">
        <v>72</v>
      </c>
      <c r="D32" s="103">
        <v>1</v>
      </c>
      <c r="E32" s="35"/>
      <c r="F32" s="35"/>
      <c r="G32" s="36"/>
      <c r="H32" s="50" t="str">
        <f>_xlfn.IFNA(VLOOKUP(G32,GPA!$A$2:$B$18,2,FALSE)*D32," ")</f>
        <v xml:space="preserve"> </v>
      </c>
      <c r="I32" s="19"/>
      <c r="J32" s="48" t="s">
        <v>73</v>
      </c>
      <c r="K32" s="48" t="s">
        <v>74</v>
      </c>
      <c r="L32" s="49">
        <v>3</v>
      </c>
      <c r="M32" s="35"/>
      <c r="N32" s="35"/>
      <c r="O32" s="36"/>
      <c r="P32" s="50" t="str">
        <f>_xlfn.IFNA(VLOOKUP(O32,GPA!$A$2:$B$18,2,FALSE)*L32," ")</f>
        <v xml:space="preserve"> </v>
      </c>
    </row>
    <row r="33" spans="2:16" s="33" customFormat="1" ht="16.5" customHeight="1">
      <c r="B33" s="102" t="s">
        <v>75</v>
      </c>
      <c r="C33" s="102" t="s">
        <v>76</v>
      </c>
      <c r="D33" s="103">
        <v>3</v>
      </c>
      <c r="E33" s="35"/>
      <c r="F33" s="35"/>
      <c r="G33" s="36"/>
      <c r="H33" s="50" t="str">
        <f>_xlfn.IFNA(VLOOKUP(G33,GPA!$A$2:$B$18,2,FALSE)*D33," ")</f>
        <v xml:space="preserve"> </v>
      </c>
      <c r="I33" s="19"/>
      <c r="J33" s="48"/>
      <c r="K33" s="48"/>
      <c r="L33" s="49"/>
      <c r="M33" s="58"/>
      <c r="N33" s="58"/>
      <c r="O33" s="58"/>
      <c r="P33" s="59" t="str">
        <f>_xlfn.IFNA(VLOOKUP(O33,GPA!$A$2:$B$18,2,FALSE)*L33," ")</f>
        <v xml:space="preserve"> </v>
      </c>
    </row>
    <row r="34" spans="2:16" ht="3" customHeight="1">
      <c r="B34" s="62"/>
      <c r="C34" s="62"/>
      <c r="D34" s="64"/>
      <c r="E34" s="64"/>
      <c r="F34" s="64"/>
      <c r="G34" s="64"/>
      <c r="H34" s="64"/>
      <c r="I34" s="62"/>
      <c r="J34" s="62"/>
      <c r="K34" s="62"/>
      <c r="L34" s="64"/>
      <c r="M34" s="64"/>
      <c r="N34" s="64"/>
      <c r="O34" s="64"/>
      <c r="P34" s="64"/>
    </row>
    <row r="35" spans="2:16" s="29" customFormat="1" ht="16.5" customHeight="1">
      <c r="B35" s="12"/>
      <c r="C35" s="3" t="s">
        <v>46</v>
      </c>
      <c r="D35" s="4">
        <f>SUM(D27:D33)</f>
        <v>20</v>
      </c>
      <c r="E35" s="4"/>
      <c r="F35" s="4"/>
      <c r="G35" s="4"/>
      <c r="H35" s="13"/>
      <c r="I35" s="14"/>
      <c r="J35" s="12"/>
      <c r="K35" s="3" t="s">
        <v>46</v>
      </c>
      <c r="L35" s="4">
        <f>SUM(L27:L33)</f>
        <v>19</v>
      </c>
      <c r="M35" s="4"/>
      <c r="N35" s="4"/>
      <c r="O35" s="4"/>
      <c r="P35" s="13"/>
    </row>
    <row r="36" spans="2:16" s="29" customFormat="1" ht="16.5" customHeight="1">
      <c r="B36" s="15"/>
      <c r="C36" s="5" t="s">
        <v>47</v>
      </c>
      <c r="D36" s="6"/>
      <c r="E36" s="7"/>
      <c r="F36" s="6"/>
      <c r="G36" s="43" cm="1">
        <f t="array" ref="G36">SUM(H27:H33)/IF((SUM(SUMIF(G27:G33,{"A*","B*","C","C-","C+","D*","F"},D27:D33)))&gt;0,SUM(SUMIF(G27:G33,{"A*","B*","C","C-","C+","D*","F"},D27:D33)),1)</f>
        <v>0</v>
      </c>
      <c r="H36" s="16"/>
      <c r="I36" s="14"/>
      <c r="J36" s="15"/>
      <c r="K36" s="5" t="s">
        <v>47</v>
      </c>
      <c r="L36" s="6"/>
      <c r="M36" s="7"/>
      <c r="N36" s="6"/>
      <c r="O36" s="43" cm="1">
        <f t="array" ref="O36">SUM(P27:P33)/IF((SUM(SUMIF(O27:O33,{"A*","B*","C","C-","C+","D*","F"},L27:L33)))&gt;0,SUM(SUMIF(O27:O33,{"A*","B*","C","C-","C+","D*","F"},L27:L33)),1)</f>
        <v>0</v>
      </c>
      <c r="P36" s="16"/>
    </row>
    <row r="37" spans="2:16" s="34" customFormat="1" ht="13.5" customHeight="1">
      <c r="B37" s="17"/>
      <c r="C37" s="8"/>
      <c r="D37" s="9"/>
      <c r="E37" s="9"/>
      <c r="F37" s="9"/>
      <c r="G37" s="9"/>
      <c r="H37" s="18"/>
      <c r="I37" s="17"/>
      <c r="J37" s="17"/>
      <c r="K37" s="17"/>
      <c r="L37" s="18"/>
      <c r="M37" s="18"/>
      <c r="N37" s="18"/>
      <c r="O37" s="18"/>
      <c r="P37" s="18"/>
    </row>
    <row r="38" spans="2:16" s="33" customFormat="1" ht="16.5" customHeight="1">
      <c r="B38" s="84" t="s">
        <v>77</v>
      </c>
      <c r="C38" s="85"/>
      <c r="D38" s="85"/>
      <c r="E38" s="85"/>
      <c r="F38" s="85"/>
      <c r="G38" s="85"/>
      <c r="H38" s="86"/>
      <c r="I38" s="62"/>
      <c r="J38" s="84" t="s">
        <v>78</v>
      </c>
      <c r="K38" s="85"/>
      <c r="L38" s="85"/>
      <c r="M38" s="85"/>
      <c r="N38" s="85"/>
      <c r="O38" s="85"/>
      <c r="P38" s="86"/>
    </row>
    <row r="39" spans="2:16" ht="37.5" customHeight="1">
      <c r="B39" s="51" t="s">
        <v>10</v>
      </c>
      <c r="C39" s="51" t="s">
        <v>11</v>
      </c>
      <c r="D39" s="51" t="s">
        <v>12</v>
      </c>
      <c r="E39" s="11" t="s">
        <v>13</v>
      </c>
      <c r="F39" s="11" t="s">
        <v>14</v>
      </c>
      <c r="G39" s="11" t="s">
        <v>15</v>
      </c>
      <c r="H39" s="11" t="s">
        <v>16</v>
      </c>
      <c r="I39" s="62"/>
      <c r="J39" s="10" t="s">
        <v>10</v>
      </c>
      <c r="K39" s="10" t="s">
        <v>11</v>
      </c>
      <c r="L39" s="11" t="s">
        <v>12</v>
      </c>
      <c r="M39" s="11" t="s">
        <v>13</v>
      </c>
      <c r="N39" s="11" t="s">
        <v>14</v>
      </c>
      <c r="O39" s="11" t="s">
        <v>15</v>
      </c>
      <c r="P39" s="11" t="s">
        <v>16</v>
      </c>
    </row>
    <row r="40" spans="2:16" s="33" customFormat="1" ht="16.5" customHeight="1">
      <c r="B40" s="51" t="s">
        <v>79</v>
      </c>
      <c r="C40" s="51" t="s">
        <v>80</v>
      </c>
      <c r="D40" s="52">
        <v>6</v>
      </c>
      <c r="E40" s="37"/>
      <c r="F40" s="37"/>
      <c r="G40" s="37"/>
      <c r="H40" s="55" t="str">
        <f>_xlfn.IFNA(VLOOKUP(G40,GPA!$A$2:$B$18,2,FALSE)*D40," ")</f>
        <v xml:space="preserve"> </v>
      </c>
      <c r="I40" s="62"/>
      <c r="J40" s="51" t="s">
        <v>81</v>
      </c>
      <c r="K40" s="51" t="s">
        <v>82</v>
      </c>
      <c r="L40" s="52">
        <v>6</v>
      </c>
      <c r="M40" s="37"/>
      <c r="N40" s="37"/>
      <c r="O40" s="37"/>
      <c r="P40" s="55" t="str">
        <f>_xlfn.IFNA(VLOOKUP(O40,GPA!$A$2:$B$18,2,FALSE)*L40," ")</f>
        <v xml:space="preserve"> </v>
      </c>
    </row>
    <row r="41" spans="2:16" s="33" customFormat="1" ht="16.5" customHeight="1">
      <c r="B41" s="51" t="s">
        <v>83</v>
      </c>
      <c r="C41" s="51" t="s">
        <v>84</v>
      </c>
      <c r="D41" s="52">
        <v>3</v>
      </c>
      <c r="E41" s="37"/>
      <c r="F41" s="37"/>
      <c r="G41" s="37"/>
      <c r="H41" s="55" t="str">
        <f>_xlfn.IFNA(VLOOKUP(G41,GPA!$A$2:$B$18,2,FALSE)*D41," ")</f>
        <v xml:space="preserve"> </v>
      </c>
      <c r="I41" s="62"/>
      <c r="J41" s="51" t="s">
        <v>85</v>
      </c>
      <c r="K41" s="51" t="s">
        <v>86</v>
      </c>
      <c r="L41" s="52">
        <v>3</v>
      </c>
      <c r="M41" s="37"/>
      <c r="N41" s="37"/>
      <c r="O41" s="37"/>
      <c r="P41" s="55" t="str">
        <f>_xlfn.IFNA(VLOOKUP(O41,GPA!$A$2:$B$18,2,FALSE)*L41," ")</f>
        <v xml:space="preserve"> </v>
      </c>
    </row>
    <row r="42" spans="2:16" s="33" customFormat="1" ht="16.5" customHeight="1">
      <c r="B42" s="51" t="s">
        <v>87</v>
      </c>
      <c r="C42" s="51" t="s">
        <v>88</v>
      </c>
      <c r="D42" s="52">
        <v>3</v>
      </c>
      <c r="E42" s="37"/>
      <c r="F42" s="37"/>
      <c r="G42" s="37"/>
      <c r="H42" s="55" t="str">
        <f>_xlfn.IFNA(VLOOKUP(G42,GPA!$A$2:$B$18,2,FALSE)*D42," ")</f>
        <v xml:space="preserve"> </v>
      </c>
      <c r="I42" s="62"/>
      <c r="J42" s="51" t="s">
        <v>89</v>
      </c>
      <c r="K42" s="51" t="s">
        <v>90</v>
      </c>
      <c r="L42" s="52">
        <v>3</v>
      </c>
      <c r="M42" s="37"/>
      <c r="N42" s="37"/>
      <c r="O42" s="37"/>
      <c r="P42" s="55" t="str">
        <f>_xlfn.IFNA(VLOOKUP(O42,GPA!$A$2:$B$18,2,FALSE)*L42," ")</f>
        <v xml:space="preserve"> </v>
      </c>
    </row>
    <row r="43" spans="2:16" s="33" customFormat="1" ht="16.5" customHeight="1">
      <c r="B43" s="51" t="s">
        <v>91</v>
      </c>
      <c r="C43" s="51" t="s">
        <v>92</v>
      </c>
      <c r="D43" s="52">
        <v>3</v>
      </c>
      <c r="E43" s="37"/>
      <c r="F43" s="37"/>
      <c r="G43" s="37"/>
      <c r="H43" s="55" t="str">
        <f>_xlfn.IFNA(VLOOKUP(G43,GPA!$A$2:$B$18,2,FALSE)*D43," ")</f>
        <v xml:space="preserve"> </v>
      </c>
      <c r="I43" s="62"/>
      <c r="J43" s="51" t="s">
        <v>93</v>
      </c>
      <c r="K43" s="51" t="s">
        <v>94</v>
      </c>
      <c r="L43" s="52">
        <v>3</v>
      </c>
      <c r="M43" s="37"/>
      <c r="N43" s="37"/>
      <c r="O43" s="37"/>
      <c r="P43" s="55" t="str">
        <f>_xlfn.IFNA(VLOOKUP(O43,GPA!$A$2:$B$18,2,FALSE)*L43," ")</f>
        <v xml:space="preserve"> </v>
      </c>
    </row>
    <row r="44" spans="2:16" s="33" customFormat="1" ht="16.5" customHeight="1">
      <c r="B44" s="48" t="s">
        <v>95</v>
      </c>
      <c r="C44" s="48" t="s">
        <v>96</v>
      </c>
      <c r="D44" s="49">
        <v>3</v>
      </c>
      <c r="E44" s="35"/>
      <c r="F44" s="35"/>
      <c r="G44" s="36"/>
      <c r="H44" s="50" t="str">
        <f>_xlfn.IFNA(VLOOKUP(G44,GPA!$A$2:$B$18,2,FALSE)*D44," ")</f>
        <v xml:space="preserve"> </v>
      </c>
      <c r="I44" s="62"/>
      <c r="J44" s="51" t="s">
        <v>97</v>
      </c>
      <c r="K44" s="51" t="s">
        <v>98</v>
      </c>
      <c r="L44" s="52">
        <v>3</v>
      </c>
      <c r="M44" s="37"/>
      <c r="N44" s="37"/>
      <c r="O44" s="37"/>
      <c r="P44" s="55" t="str">
        <f>_xlfn.IFNA(VLOOKUP(O44,GPA!$A$2:$B$18,2,FALSE)*L44," ")</f>
        <v xml:space="preserve"> </v>
      </c>
    </row>
    <row r="45" spans="2:16" s="33" customFormat="1" ht="16.5" customHeight="1">
      <c r="B45" s="46"/>
      <c r="C45" s="46"/>
      <c r="D45" s="47"/>
      <c r="E45" s="56"/>
      <c r="F45" s="56"/>
      <c r="G45" s="56"/>
      <c r="H45" s="57" t="str">
        <f>_xlfn.IFNA(VLOOKUP(G45,GPA!$A$2:$B$18,2,FALSE)*D45," ")</f>
        <v xml:space="preserve"> </v>
      </c>
      <c r="I45" s="62"/>
      <c r="J45" s="51"/>
      <c r="K45" s="51"/>
      <c r="L45" s="52"/>
      <c r="M45" s="37"/>
      <c r="N45" s="37"/>
      <c r="O45" s="37"/>
      <c r="P45" s="55" t="str">
        <f>_xlfn.IFNA(VLOOKUP(O45,GPA!$A$2:$B$18,2,FALSE)*L45," ")</f>
        <v xml:space="preserve"> </v>
      </c>
    </row>
    <row r="46" spans="2:16" ht="5.25" customHeight="1">
      <c r="B46" s="62"/>
      <c r="C46" s="62"/>
      <c r="D46" s="64"/>
      <c r="E46" s="64"/>
      <c r="F46" s="64"/>
      <c r="G46" s="64"/>
      <c r="H46" s="64"/>
      <c r="I46" s="62"/>
      <c r="J46" s="62"/>
      <c r="K46" s="62"/>
      <c r="L46" s="62"/>
      <c r="M46" s="62"/>
      <c r="N46" s="62"/>
      <c r="O46" s="62"/>
      <c r="P46" s="62"/>
    </row>
    <row r="47" spans="2:16" s="29" customFormat="1" ht="16.5" customHeight="1">
      <c r="B47" s="12"/>
      <c r="C47" s="3" t="s">
        <v>46</v>
      </c>
      <c r="D47" s="4">
        <f>SUM(D40:D45)</f>
        <v>18</v>
      </c>
      <c r="E47" s="4"/>
      <c r="F47" s="4"/>
      <c r="G47" s="4"/>
      <c r="H47" s="13"/>
      <c r="I47" s="14"/>
      <c r="J47" s="12"/>
      <c r="K47" s="3" t="s">
        <v>46</v>
      </c>
      <c r="L47" s="4">
        <f>SUM(L40:L45)</f>
        <v>18</v>
      </c>
      <c r="M47" s="4"/>
      <c r="N47" s="4"/>
      <c r="O47" s="4"/>
      <c r="P47" s="13"/>
    </row>
    <row r="48" spans="2:16" s="29" customFormat="1" ht="16.5" customHeight="1">
      <c r="B48" s="15"/>
      <c r="C48" s="5" t="s">
        <v>47</v>
      </c>
      <c r="D48" s="6"/>
      <c r="E48" s="7"/>
      <c r="F48" s="6"/>
      <c r="G48" s="43" cm="1">
        <f t="array" ref="G48">SUM(H40:H45)/IF((SUM(SUMIF(G40:G45,{"A*","B*","C","C-","C+","D*","F"},D40:D45)))&gt;0,SUM(SUMIF(G40:G45,{"A*","B*","C","C-","C+","D*","F"},D40:D45)),1)</f>
        <v>0</v>
      </c>
      <c r="H48" s="16"/>
      <c r="I48" s="14"/>
      <c r="J48" s="15"/>
      <c r="K48" s="5" t="s">
        <v>47</v>
      </c>
      <c r="L48" s="6"/>
      <c r="M48" s="7"/>
      <c r="N48" s="6"/>
      <c r="O48" s="43" cm="1">
        <f t="array" ref="O48">SUM(P40:P45)/IF((SUM(SUMIF(O40:O45,{"A*","B*","C","C-","C+","D*","F"},L40:L45)))&gt;0,SUM(SUMIF(O40:O45,{"A*","B*","C","C-","C+","D*","F"},L40:L45)),1)</f>
        <v>0</v>
      </c>
      <c r="P48" s="16"/>
    </row>
    <row r="49" spans="2:16" s="34" customFormat="1" ht="15" customHeight="1" thickBot="1">
      <c r="B49" s="17"/>
      <c r="C49" s="17"/>
      <c r="D49" s="18"/>
      <c r="E49" s="18"/>
      <c r="F49" s="18"/>
      <c r="G49" s="18"/>
      <c r="H49" s="18"/>
      <c r="I49" s="17"/>
      <c r="J49" s="17"/>
      <c r="K49" s="17"/>
      <c r="L49" s="18"/>
      <c r="M49" s="18"/>
      <c r="N49" s="18"/>
      <c r="O49" s="18"/>
      <c r="P49" s="18"/>
    </row>
    <row r="50" spans="2:16" s="33" customFormat="1" ht="16.5" customHeight="1">
      <c r="B50" s="106" t="s">
        <v>99</v>
      </c>
      <c r="C50" s="85"/>
      <c r="D50" s="85"/>
      <c r="E50" s="85"/>
      <c r="F50" s="85"/>
      <c r="G50" s="85"/>
      <c r="H50" s="86"/>
      <c r="I50" s="62"/>
      <c r="J50" s="87" t="s">
        <v>100</v>
      </c>
      <c r="K50" s="88"/>
      <c r="L50" s="88"/>
      <c r="M50" s="88"/>
      <c r="N50" s="88"/>
      <c r="O50" s="88"/>
      <c r="P50" s="89"/>
    </row>
    <row r="51" spans="2:16" ht="30">
      <c r="B51" s="10" t="s">
        <v>10</v>
      </c>
      <c r="C51" s="10" t="s">
        <v>11</v>
      </c>
      <c r="D51" s="11" t="s">
        <v>12</v>
      </c>
      <c r="E51" s="11" t="s">
        <v>13</v>
      </c>
      <c r="F51" s="11" t="s">
        <v>14</v>
      </c>
      <c r="G51" s="11" t="s">
        <v>15</v>
      </c>
      <c r="H51" s="11" t="s">
        <v>16</v>
      </c>
      <c r="I51" s="62"/>
      <c r="J51" s="90"/>
      <c r="K51" s="91"/>
      <c r="L51" s="91"/>
      <c r="M51" s="91"/>
      <c r="N51" s="91"/>
      <c r="O51" s="91"/>
      <c r="P51" s="92"/>
    </row>
    <row r="52" spans="2:16" s="33" customFormat="1" ht="16.5" customHeight="1">
      <c r="B52" s="51" t="s">
        <v>101</v>
      </c>
      <c r="C52" s="51" t="s">
        <v>102</v>
      </c>
      <c r="D52" s="52">
        <v>0</v>
      </c>
      <c r="E52" s="35"/>
      <c r="F52" s="35"/>
      <c r="G52" s="36"/>
      <c r="H52" s="50" t="str">
        <f>_xlfn.IFNA(VLOOKUP(G52,GPA!$A$2:$B$18,2,FALSE)*D52," ")</f>
        <v xml:space="preserve"> </v>
      </c>
      <c r="I52" s="63"/>
      <c r="J52" s="90"/>
      <c r="K52" s="91"/>
      <c r="L52" s="91"/>
      <c r="M52" s="91"/>
      <c r="N52" s="91"/>
      <c r="O52" s="91"/>
      <c r="P52" s="92"/>
    </row>
    <row r="53" spans="2:16" ht="4.5" customHeight="1">
      <c r="B53" s="20"/>
      <c r="C53" s="20"/>
      <c r="D53" s="21"/>
      <c r="E53" s="21"/>
      <c r="F53" s="21"/>
      <c r="G53" s="21"/>
      <c r="H53" s="64"/>
      <c r="I53" s="62"/>
      <c r="J53" s="90"/>
      <c r="K53" s="91"/>
      <c r="L53" s="91"/>
      <c r="M53" s="91"/>
      <c r="N53" s="91"/>
      <c r="O53" s="91"/>
      <c r="P53" s="92"/>
    </row>
    <row r="54" spans="2:16" s="29" customFormat="1" ht="16.5" customHeight="1" thickBot="1">
      <c r="B54" s="22"/>
      <c r="C54" s="23" t="s">
        <v>46</v>
      </c>
      <c r="D54" s="24">
        <f>SUM(D52)</f>
        <v>0</v>
      </c>
      <c r="E54" s="24"/>
      <c r="F54" s="24"/>
      <c r="G54" s="24"/>
      <c r="H54" s="25"/>
      <c r="I54" s="14"/>
      <c r="J54" s="93"/>
      <c r="K54" s="94"/>
      <c r="L54" s="94"/>
      <c r="M54" s="94"/>
      <c r="N54" s="94"/>
      <c r="O54" s="94"/>
      <c r="P54" s="95"/>
    </row>
    <row r="55" spans="2:16" s="34" customFormat="1" ht="10.5" customHeight="1">
      <c r="B55" s="26"/>
      <c r="C55" s="26"/>
      <c r="D55" s="27"/>
      <c r="E55" s="27"/>
      <c r="F55" s="27"/>
      <c r="G55" s="27"/>
      <c r="H55" s="27"/>
      <c r="I55" s="26"/>
      <c r="J55" s="26"/>
      <c r="K55" s="26"/>
      <c r="L55" s="27"/>
      <c r="M55" s="27"/>
      <c r="N55" s="27"/>
      <c r="O55" s="27"/>
      <c r="P55" s="27"/>
    </row>
    <row r="56" spans="2:16" s="33" customFormat="1" ht="16.5" customHeight="1">
      <c r="B56" s="84" t="s">
        <v>103</v>
      </c>
      <c r="C56" s="85"/>
      <c r="D56" s="85"/>
      <c r="E56" s="85"/>
      <c r="F56" s="85"/>
      <c r="G56" s="85"/>
      <c r="H56" s="86"/>
      <c r="I56" s="62"/>
      <c r="J56" s="84" t="s">
        <v>104</v>
      </c>
      <c r="K56" s="85"/>
      <c r="L56" s="85"/>
      <c r="M56" s="85"/>
      <c r="N56" s="85"/>
      <c r="O56" s="85"/>
      <c r="P56" s="86"/>
    </row>
    <row r="57" spans="2:16" ht="30">
      <c r="B57" s="10" t="s">
        <v>10</v>
      </c>
      <c r="C57" s="10" t="s">
        <v>11</v>
      </c>
      <c r="D57" s="11" t="s">
        <v>12</v>
      </c>
      <c r="E57" s="11" t="s">
        <v>13</v>
      </c>
      <c r="F57" s="11" t="s">
        <v>14</v>
      </c>
      <c r="G57" s="11" t="s">
        <v>15</v>
      </c>
      <c r="H57" s="11" t="s">
        <v>16</v>
      </c>
      <c r="I57" s="62"/>
      <c r="J57" s="10" t="s">
        <v>10</v>
      </c>
      <c r="K57" s="10" t="s">
        <v>11</v>
      </c>
      <c r="L57" s="11" t="s">
        <v>12</v>
      </c>
      <c r="M57" s="11" t="s">
        <v>13</v>
      </c>
      <c r="N57" s="11" t="s">
        <v>14</v>
      </c>
      <c r="O57" s="11" t="s">
        <v>15</v>
      </c>
      <c r="P57" s="11" t="s">
        <v>16</v>
      </c>
    </row>
    <row r="58" spans="2:16" ht="15">
      <c r="B58" s="51" t="s">
        <v>105</v>
      </c>
      <c r="C58" s="51" t="s">
        <v>106</v>
      </c>
      <c r="D58" s="52">
        <v>6</v>
      </c>
      <c r="E58" s="37"/>
      <c r="F58" s="37"/>
      <c r="G58" s="37"/>
      <c r="H58" s="55" t="str">
        <f>_xlfn.IFNA(VLOOKUP(G58,GPA!$A$2:$B$18,2,FALSE)*D58," ")</f>
        <v xml:space="preserve"> </v>
      </c>
      <c r="I58" s="62"/>
      <c r="J58" s="51" t="s">
        <v>107</v>
      </c>
      <c r="K58" s="51" t="s">
        <v>108</v>
      </c>
      <c r="L58" s="52">
        <v>9</v>
      </c>
      <c r="M58" s="37"/>
      <c r="N58" s="37"/>
      <c r="O58" s="37"/>
      <c r="P58" s="55" t="str">
        <f>_xlfn.IFNA(VLOOKUP(O58,GPA!$A$2:$B$18,2,FALSE)*L58," ")</f>
        <v xml:space="preserve"> </v>
      </c>
    </row>
    <row r="59" spans="2:16" s="33" customFormat="1" ht="16.5" customHeight="1">
      <c r="B59" s="51" t="s">
        <v>109</v>
      </c>
      <c r="C59" s="51" t="s">
        <v>110</v>
      </c>
      <c r="D59" s="52">
        <v>3</v>
      </c>
      <c r="E59" s="37"/>
      <c r="F59" s="37"/>
      <c r="G59" s="37"/>
      <c r="H59" s="55" t="str">
        <f>_xlfn.IFNA(VLOOKUP(G59,GPA!$A$2:$B$18,2,FALSE)*D59," ")</f>
        <v xml:space="preserve"> </v>
      </c>
      <c r="I59" s="63"/>
      <c r="J59" s="51" t="s">
        <v>111</v>
      </c>
      <c r="K59" s="51" t="s">
        <v>112</v>
      </c>
      <c r="L59" s="52">
        <v>3</v>
      </c>
      <c r="M59" s="37"/>
      <c r="N59" s="37"/>
      <c r="O59" s="37"/>
      <c r="P59" s="55" t="str">
        <f>_xlfn.IFNA(VLOOKUP(O59,GPA!$A$2:$B$18,2,FALSE)*L59," ")</f>
        <v xml:space="preserve"> </v>
      </c>
    </row>
    <row r="60" spans="2:16" s="33" customFormat="1" ht="16.5" customHeight="1">
      <c r="B60" s="51" t="s">
        <v>111</v>
      </c>
      <c r="C60" s="51" t="s">
        <v>113</v>
      </c>
      <c r="D60" s="52">
        <v>3</v>
      </c>
      <c r="E60" s="37"/>
      <c r="F60" s="37"/>
      <c r="G60" s="37"/>
      <c r="H60" s="55" t="str">
        <f>_xlfn.IFNA(VLOOKUP(G60,GPA!$A$2:$B$18,2,FALSE)*D60," ")</f>
        <v xml:space="preserve"> </v>
      </c>
      <c r="I60" s="62"/>
      <c r="J60" s="51" t="s">
        <v>111</v>
      </c>
      <c r="K60" s="51" t="s">
        <v>114</v>
      </c>
      <c r="L60" s="52">
        <v>3</v>
      </c>
      <c r="M60" s="37"/>
      <c r="N60" s="37"/>
      <c r="O60" s="37"/>
      <c r="P60" s="55" t="str">
        <f>_xlfn.IFNA(VLOOKUP(O60,GPA!$A$2:$B$18,2,FALSE)*L60," ")</f>
        <v xml:space="preserve"> </v>
      </c>
    </row>
    <row r="61" spans="2:16" s="33" customFormat="1" ht="16.5" customHeight="1">
      <c r="B61" s="51" t="s">
        <v>115</v>
      </c>
      <c r="C61" s="51" t="s">
        <v>116</v>
      </c>
      <c r="D61" s="52">
        <v>2</v>
      </c>
      <c r="E61" s="37"/>
      <c r="F61" s="37"/>
      <c r="G61" s="37"/>
      <c r="H61" s="55" t="str">
        <f>_xlfn.IFNA(VLOOKUP(G61,GPA!$A$2:$B$18,2,FALSE)*D61," ")</f>
        <v xml:space="preserve"> </v>
      </c>
      <c r="I61" s="62"/>
      <c r="J61" s="51" t="s">
        <v>117</v>
      </c>
      <c r="K61" s="51" t="s">
        <v>118</v>
      </c>
      <c r="L61" s="52">
        <v>3</v>
      </c>
      <c r="M61" s="37"/>
      <c r="N61" s="37"/>
      <c r="O61" s="37"/>
      <c r="P61" s="55" t="str">
        <f>_xlfn.IFNA(VLOOKUP(O61,GPA!$A$2:$B$18,2,FALSE)*L61," ")</f>
        <v xml:space="preserve"> </v>
      </c>
    </row>
    <row r="62" spans="2:16" s="33" customFormat="1" ht="16.5" customHeight="1">
      <c r="B62" s="51" t="s">
        <v>95</v>
      </c>
      <c r="C62" s="48" t="s">
        <v>119</v>
      </c>
      <c r="D62" s="49">
        <v>3</v>
      </c>
      <c r="E62" s="37"/>
      <c r="F62" s="37"/>
      <c r="G62" s="37"/>
      <c r="H62" s="55" t="str">
        <f>_xlfn.IFNA(VLOOKUP(G62,GPA!$A$2:$B$18,2,FALSE)*D62," ")</f>
        <v xml:space="preserve"> </v>
      </c>
      <c r="I62" s="62"/>
      <c r="J62" s="102" t="s">
        <v>120</v>
      </c>
      <c r="K62" s="102" t="s">
        <v>121</v>
      </c>
      <c r="L62" s="103">
        <v>1</v>
      </c>
      <c r="M62" s="37"/>
      <c r="N62" s="37"/>
      <c r="O62" s="37"/>
      <c r="P62" s="55" t="str">
        <f>_xlfn.IFNA(VLOOKUP(O62,GPA!$A$2:$B$18,2,FALSE)*L62," ")</f>
        <v xml:space="preserve"> </v>
      </c>
    </row>
    <row r="63" spans="2:16" s="33" customFormat="1" ht="16.5" customHeight="1">
      <c r="B63" s="62"/>
      <c r="C63" s="62"/>
      <c r="D63" s="64"/>
      <c r="E63" s="64"/>
      <c r="F63" s="64"/>
      <c r="G63" s="64"/>
      <c r="H63" s="64"/>
      <c r="I63" s="62"/>
    </row>
    <row r="64" spans="2:16" ht="4.5" customHeight="1">
      <c r="D64" s="30"/>
      <c r="E64" s="30"/>
      <c r="F64" s="30"/>
      <c r="G64" s="30"/>
      <c r="H64" s="30"/>
      <c r="I64" s="62"/>
      <c r="J64" s="62"/>
      <c r="K64" s="62"/>
      <c r="L64" s="64"/>
      <c r="M64" s="64"/>
      <c r="N64" s="64"/>
      <c r="O64" s="64"/>
      <c r="P64" s="64"/>
    </row>
    <row r="65" spans="2:16" s="29" customFormat="1" ht="16.5" customHeight="1">
      <c r="B65" s="12"/>
      <c r="C65" s="3" t="s">
        <v>46</v>
      </c>
      <c r="D65" s="4">
        <f>SUM(D58:D62)</f>
        <v>17</v>
      </c>
      <c r="E65" s="4"/>
      <c r="F65" s="4"/>
      <c r="G65" s="4"/>
      <c r="H65" s="13"/>
      <c r="I65" s="14"/>
      <c r="J65" s="12"/>
      <c r="K65" s="3" t="s">
        <v>46</v>
      </c>
      <c r="L65" s="4">
        <f>SUM(L58:L62)</f>
        <v>19</v>
      </c>
      <c r="M65" s="4"/>
      <c r="N65" s="4"/>
      <c r="O65" s="4"/>
      <c r="P65" s="13"/>
    </row>
    <row r="66" spans="2:16" s="29" customFormat="1" ht="16.5" customHeight="1">
      <c r="B66" s="15"/>
      <c r="C66" s="5" t="s">
        <v>47</v>
      </c>
      <c r="D66" s="6"/>
      <c r="E66" s="7"/>
      <c r="F66" s="6"/>
      <c r="G66" s="43" cm="1">
        <f t="array" ref="G66">SUM(H58:H62)/IF((SUM(SUMIF(G58:G62,{"A*","B*","C","C-","C+","D*","F"},D58:D62)))&gt;0,SUM(SUMIF(G58:G62,{"A*","B*","C","C-","C+","D*","F"},D58:D62)),1)</f>
        <v>0</v>
      </c>
      <c r="H66" s="16"/>
      <c r="I66" s="14"/>
      <c r="J66" s="15"/>
      <c r="K66" s="5" t="s">
        <v>47</v>
      </c>
      <c r="L66" s="6"/>
      <c r="M66" s="7"/>
      <c r="N66" s="6"/>
      <c r="O66" s="43" cm="1">
        <f t="array" ref="O66">SUM(P58:P62)/IF((SUM(SUMIF(O58:O62,{"A*","B*","C","C-","C+","D*","F"},L58:L62)))&gt;0,SUM(SUMIF(O58:O62,{"A*","B*","C","C-","C+","D*","F"},L58:L62)),1)</f>
        <v>0</v>
      </c>
      <c r="P66" s="16"/>
    </row>
    <row r="67" spans="2:16" ht="10.5" customHeight="1">
      <c r="D67" s="30"/>
      <c r="E67" s="30"/>
      <c r="F67" s="30"/>
      <c r="G67" s="30"/>
      <c r="H67" s="30"/>
      <c r="I67" s="62"/>
      <c r="J67" s="62"/>
      <c r="K67" s="62"/>
      <c r="L67" s="64"/>
      <c r="M67" s="64"/>
      <c r="N67" s="64"/>
      <c r="O67" s="64"/>
      <c r="P67" s="64"/>
    </row>
    <row r="68" spans="2:16" ht="16.5" customHeight="1">
      <c r="B68" s="22" t="s">
        <v>122</v>
      </c>
      <c r="C68" s="23"/>
      <c r="D68" s="24"/>
      <c r="E68" s="28"/>
      <c r="F68" s="24"/>
      <c r="G68" s="24"/>
      <c r="H68" s="25"/>
      <c r="I68" s="14"/>
      <c r="J68" s="29"/>
      <c r="K68" s="29"/>
      <c r="L68" s="29"/>
      <c r="M68" s="29"/>
      <c r="N68" s="29"/>
      <c r="O68" s="29"/>
      <c r="P68" s="29"/>
    </row>
    <row r="69" spans="2:16" ht="3" customHeight="1">
      <c r="D69" s="30"/>
      <c r="E69" s="30"/>
      <c r="F69" s="30"/>
      <c r="G69" s="30"/>
      <c r="H69" s="30"/>
      <c r="I69" s="62"/>
      <c r="J69" s="62"/>
      <c r="K69" s="62"/>
      <c r="L69" s="64"/>
      <c r="M69" s="64"/>
      <c r="N69" s="64"/>
      <c r="O69" s="64"/>
      <c r="P69" s="64"/>
    </row>
    <row r="70" spans="2:16" ht="39" customHeight="1">
      <c r="B70" s="10" t="s">
        <v>10</v>
      </c>
      <c r="C70" s="10" t="s">
        <v>11</v>
      </c>
      <c r="D70" s="11" t="s">
        <v>12</v>
      </c>
      <c r="E70" s="11" t="s">
        <v>13</v>
      </c>
      <c r="F70" s="11" t="s">
        <v>14</v>
      </c>
      <c r="G70" s="11" t="s">
        <v>15</v>
      </c>
      <c r="H70" s="11" t="s">
        <v>16</v>
      </c>
      <c r="J70" s="10" t="s">
        <v>10</v>
      </c>
      <c r="K70" s="10" t="s">
        <v>11</v>
      </c>
      <c r="L70" s="11" t="s">
        <v>12</v>
      </c>
      <c r="M70" s="11" t="s">
        <v>13</v>
      </c>
      <c r="N70" s="11" t="s">
        <v>14</v>
      </c>
      <c r="O70" s="11" t="s">
        <v>15</v>
      </c>
      <c r="P70" s="11" t="s">
        <v>16</v>
      </c>
    </row>
    <row r="71" spans="2:16" ht="16.5" customHeight="1">
      <c r="B71" s="53" t="s">
        <v>52</v>
      </c>
      <c r="C71" s="53" t="s">
        <v>52</v>
      </c>
      <c r="D71" s="54">
        <v>0</v>
      </c>
      <c r="E71" s="37"/>
      <c r="F71" s="37"/>
      <c r="G71" s="37"/>
      <c r="H71" s="55" t="str">
        <f>_xlfn.IFNA(VLOOKUP(G71,GPA!$A$2:$B$18,2,FALSE)*D71," ")</f>
        <v xml:space="preserve"> </v>
      </c>
      <c r="J71" s="53" t="s">
        <v>52</v>
      </c>
      <c r="K71" s="53"/>
      <c r="L71" s="54">
        <v>0</v>
      </c>
      <c r="M71" s="37"/>
      <c r="N71" s="37"/>
      <c r="O71" s="37"/>
      <c r="P71" s="55" t="str">
        <f>_xlfn.IFNA(VLOOKUP(O71,GPA!$A$2:$B$18,2,FALSE)*L71," ")</f>
        <v xml:space="preserve"> </v>
      </c>
    </row>
    <row r="72" spans="2:16" ht="16.5" customHeight="1">
      <c r="B72" s="53"/>
      <c r="C72" s="53"/>
      <c r="D72" s="54">
        <v>0</v>
      </c>
      <c r="E72" s="37"/>
      <c r="F72" s="37"/>
      <c r="G72" s="37"/>
      <c r="H72" s="55" t="str">
        <f>_xlfn.IFNA(VLOOKUP(G72,GPA!$A$2:$B$18,2,FALSE)*D72," ")</f>
        <v xml:space="preserve"> </v>
      </c>
      <c r="J72" s="53"/>
      <c r="K72" s="53"/>
      <c r="L72" s="54">
        <v>0</v>
      </c>
      <c r="M72" s="37"/>
      <c r="N72" s="37"/>
      <c r="O72" s="37"/>
      <c r="P72" s="55" t="str">
        <f>_xlfn.IFNA(VLOOKUP(O72,GPA!$A$2:$B$18,2,FALSE)*L72," ")</f>
        <v xml:space="preserve"> </v>
      </c>
    </row>
    <row r="73" spans="2:16" ht="16.5" customHeight="1">
      <c r="B73" s="53"/>
      <c r="C73" s="53"/>
      <c r="D73" s="54">
        <v>0</v>
      </c>
      <c r="E73" s="37"/>
      <c r="F73" s="37"/>
      <c r="G73" s="37"/>
      <c r="H73" s="55" t="str">
        <f>_xlfn.IFNA(VLOOKUP(G73,GPA!$A$2:$B$18,2,FALSE)*D73," ")</f>
        <v xml:space="preserve"> </v>
      </c>
      <c r="J73" s="53"/>
      <c r="K73" s="53"/>
      <c r="L73" s="54">
        <v>0</v>
      </c>
      <c r="M73" s="37"/>
      <c r="N73" s="37"/>
      <c r="O73" s="37"/>
      <c r="P73" s="55" t="str">
        <f>_xlfn.IFNA(VLOOKUP(O73,GPA!$A$2:$B$18,2,FALSE)*L73," ")</f>
        <v xml:space="preserve"> </v>
      </c>
    </row>
    <row r="74" spans="2:16" ht="16.5" customHeight="1">
      <c r="B74" s="53" t="s">
        <v>52</v>
      </c>
      <c r="C74" s="53" t="s">
        <v>52</v>
      </c>
      <c r="D74" s="54">
        <v>0</v>
      </c>
      <c r="E74" s="37"/>
      <c r="F74" s="37"/>
      <c r="G74" s="37"/>
      <c r="H74" s="55" t="str">
        <f>_xlfn.IFNA(VLOOKUP(G74,GPA!$A$2:$B$18,2,FALSE)*D74," ")</f>
        <v xml:space="preserve"> </v>
      </c>
      <c r="J74" s="53" t="s">
        <v>52</v>
      </c>
      <c r="K74" s="53" t="s">
        <v>52</v>
      </c>
      <c r="L74" s="54">
        <v>0</v>
      </c>
      <c r="M74" s="37"/>
      <c r="N74" s="37"/>
      <c r="O74" s="37"/>
      <c r="P74" s="55" t="str">
        <f>_xlfn.IFNA(VLOOKUP(O74,GPA!$A$2:$B$18,2,FALSE)*L74," ")</f>
        <v xml:space="preserve"> </v>
      </c>
    </row>
    <row r="75" spans="2:16" ht="16.5" customHeight="1">
      <c r="B75" s="53" t="s">
        <v>52</v>
      </c>
      <c r="C75" s="53" t="s">
        <v>52</v>
      </c>
      <c r="D75" s="54">
        <v>0</v>
      </c>
      <c r="E75" s="37"/>
      <c r="F75" s="37"/>
      <c r="G75" s="37"/>
      <c r="H75" s="55" t="str">
        <f>_xlfn.IFNA(VLOOKUP(G75,GPA!$A$2:$B$18,2,FALSE)*D75," ")</f>
        <v xml:space="preserve"> </v>
      </c>
      <c r="J75" s="53" t="s">
        <v>52</v>
      </c>
      <c r="K75" s="53" t="s">
        <v>52</v>
      </c>
      <c r="L75" s="54">
        <v>0</v>
      </c>
      <c r="M75" s="37"/>
      <c r="N75" s="37"/>
      <c r="O75" s="37"/>
      <c r="P75" s="55" t="str">
        <f>_xlfn.IFNA(VLOOKUP(O75,GPA!$A$2:$B$18,2,FALSE)*L75," ")</f>
        <v xml:space="preserve"> </v>
      </c>
    </row>
    <row r="76" spans="2:16" ht="16.5" customHeight="1">
      <c r="B76" s="53" t="s">
        <v>52</v>
      </c>
      <c r="C76" s="53" t="s">
        <v>52</v>
      </c>
      <c r="D76" s="54">
        <v>0</v>
      </c>
      <c r="E76" s="37"/>
      <c r="F76" s="37"/>
      <c r="G76" s="37"/>
      <c r="H76" s="55" t="str">
        <f>_xlfn.IFNA(VLOOKUP(G76,GPA!$A$2:$B$18,2,FALSE)*D76," ")</f>
        <v xml:space="preserve"> </v>
      </c>
      <c r="J76" s="53" t="s">
        <v>52</v>
      </c>
      <c r="K76" s="53" t="s">
        <v>52</v>
      </c>
      <c r="L76" s="54">
        <v>0</v>
      </c>
      <c r="M76" s="37"/>
      <c r="N76" s="37"/>
      <c r="O76" s="37"/>
      <c r="P76" s="55" t="str">
        <f>_xlfn.IFNA(VLOOKUP(O76,GPA!$A$2:$B$18,2,FALSE)*L76," ")</f>
        <v xml:space="preserve"> </v>
      </c>
    </row>
    <row r="77" spans="2:16" ht="5.25" customHeight="1"/>
    <row r="78" spans="2:16" ht="5.25" customHeight="1"/>
    <row r="79" spans="2:16" ht="5.25" customHeight="1">
      <c r="B79" s="74" t="s">
        <v>123</v>
      </c>
      <c r="C79" s="75"/>
      <c r="D79" s="75"/>
      <c r="E79" s="75"/>
      <c r="F79" s="75"/>
      <c r="G79" s="75"/>
      <c r="H79" s="76"/>
    </row>
    <row r="80" spans="2:16" ht="16.5" customHeight="1">
      <c r="B80" s="77"/>
      <c r="C80" s="78"/>
      <c r="D80" s="78"/>
      <c r="E80" s="78"/>
      <c r="F80" s="78"/>
      <c r="G80" s="78"/>
      <c r="H80" s="79"/>
      <c r="J80" s="12"/>
      <c r="K80" s="3" t="s">
        <v>124</v>
      </c>
      <c r="L80" s="4"/>
      <c r="M80" s="4"/>
      <c r="N80" s="4"/>
      <c r="O80" s="4"/>
      <c r="P80" s="38">
        <f>SUM(H12:H20,P12:P20,H27:H33,P27:P33,H40:H45,P40:P45,H52,H58:H62,P58:P62,H71:H76,P71:P76)</f>
        <v>0</v>
      </c>
    </row>
    <row r="81" spans="2:16" ht="16.5" customHeight="1">
      <c r="B81" s="77"/>
      <c r="C81" s="78"/>
      <c r="D81" s="78"/>
      <c r="E81" s="78"/>
      <c r="F81" s="78"/>
      <c r="G81" s="78"/>
      <c r="H81" s="79"/>
      <c r="J81" s="15"/>
      <c r="K81" s="71" t="s">
        <v>125</v>
      </c>
      <c r="L81" s="71"/>
      <c r="M81" s="71"/>
      <c r="N81" s="71"/>
      <c r="O81" s="71"/>
      <c r="P81" s="42" cm="1">
        <f t="array" ref="P81">SUM(SUMIF(G12:G20,{"A*","B*","C","C-","C+","D+","D","P"},D12:D20),SUMIF(O12:O20,{"A*","B*","C","C-","C+","D+","D","P"},L12:L20),SUMIF(G27:G33,{"A*","B*","C","C-","C+","D+","D","P"},D27:D33),SUMIF(O27:O33,{"A*","B*","C","C-","C+","D+","D","P"},L27:L33),SUMIF(G40:G45,{"A*","B*","C","C-","C+","D+","D","P"},D40:D45),SUMIF(O40:O45,{"A*","B*","C","C-","C+","D+","D","P"},L40:L45),SUMIF(G52,{"A*","B*","C","C-","C+","D+","D","P"},D52),SUMIF(G58:G62,{"A*","B*","C","C-","C+","D+","D","P"},D58:D62),SUMIF(O58:O62,{"A*","B*","C","C-","C+","D+","D","P"},L58:L62),SUMIF(G71:G76,{"A*","B*","C","C-","C+","D+","D","P"},D71:D76),SUMIF(O71:O76,{"A*","B*","C","C-","C+","D+","D","P"},L71:L76))</f>
        <v>0</v>
      </c>
    </row>
    <row r="82" spans="2:16" ht="16.5" customHeight="1">
      <c r="B82" s="77"/>
      <c r="C82" s="78"/>
      <c r="D82" s="78"/>
      <c r="E82" s="78"/>
      <c r="F82" s="78"/>
      <c r="G82" s="78"/>
      <c r="H82" s="79"/>
      <c r="J82" s="12"/>
      <c r="K82" s="72" t="s">
        <v>126</v>
      </c>
      <c r="L82" s="72"/>
      <c r="M82" s="72"/>
      <c r="N82" s="72"/>
      <c r="O82" s="72"/>
      <c r="P82" s="41" cm="1">
        <f t="array" ref="P82">SUM(SUMIF(G12:G20,Grades,D12:D20),SUMIF(O12:O20,Grades,L12:L20),SUMIF(G27:G33,Grades,D27:D33),SUMIF(O27:O33,Grades,L27:L33),SUMIF(G40:G45,Grades,D40:D45),SUMIF(O40:O45,Grades,L40:L45),SUMIF(G52,Grades,D52),SUMIF(G58:G62,Grades,D58:D62),SUMIF(O58:O62,Grades,L58:L62),SUMIF(G71:G76,Grades,D71:D76),SUMIF(O71:O76,Grades,L71:L76))</f>
        <v>0</v>
      </c>
    </row>
    <row r="83" spans="2:16" ht="16.5" customHeight="1">
      <c r="B83" s="80"/>
      <c r="C83" s="81"/>
      <c r="D83" s="81"/>
      <c r="E83" s="81"/>
      <c r="F83" s="81"/>
      <c r="G83" s="81"/>
      <c r="H83" s="82"/>
      <c r="J83" s="32"/>
      <c r="K83" s="73" t="s">
        <v>127</v>
      </c>
      <c r="L83" s="73"/>
      <c r="M83" s="73"/>
      <c r="N83" s="73"/>
      <c r="O83" s="73"/>
      <c r="P83" s="39" cm="1">
        <f t="array" ref="P83">SUM(SUMIF(G12:G20,{"A*","B*","C","C-","C+","D*","F"},D12:D20),SUMIF(O12:O20,{"A*","B*","C","C-","C+","D*","F"},L12:L20),SUMIF(G27:G33,{"A*","B*","C","C-","C+","D*","F"},D27:D33),SUMIF(O27:O33,{"A*","B*","C","C-","C+","D*","F"},L27:L33),SUMIF(G40:G45,{"A*","B*","C","C-","C+","D*","F"},D40:D45),SUMIF(O40:O45,{"A*","B*","C","C-","C+","D*","F"},L40:L45),SUMIF(G52,{"A*","B*","C","C-","C+","D*","F"},D52),SUMIF(G58:G62,{"A*","B*","C","C-","C+","D*","F"},D58:D62),SUMIF(O58:O62,{"A*","B*","C","C-","C+","D*","F"},L58:L62),SUMIF(G71:G76,{"A*","B*","C","C-","C+","D*","F"},D71:D76),SUMIF(O71:O76,{"A*","B*","C","C-","C+","D*","F"},L71:L76))</f>
        <v>0</v>
      </c>
    </row>
    <row r="84" spans="2:16" ht="16.5" customHeight="1">
      <c r="J84" s="15"/>
      <c r="K84" s="5" t="s">
        <v>128</v>
      </c>
      <c r="L84" s="6"/>
      <c r="M84" s="7"/>
      <c r="N84" s="6"/>
      <c r="O84" s="6"/>
      <c r="P84" s="40">
        <f>P80/IF(P83&gt;0,P83,1)</f>
        <v>0</v>
      </c>
    </row>
  </sheetData>
  <sheetProtection algorithmName="SHA-512" hashValue="GkWrT++6nzupkwN7++1gtubgJvY/Zc6+QZ+cKAi5dpyvSXJenXmiqBhonWESc2LHxGWKeDwqG6S2P8Xe9eFr4g==" saltValue="xARb70y8GSQZleDwTdcqfQ==" spinCount="100000" sheet="1" formatCells="0"/>
  <mergeCells count="21">
    <mergeCell ref="B1:P5"/>
    <mergeCell ref="D6:J6"/>
    <mergeCell ref="K6:P6"/>
    <mergeCell ref="D7:J7"/>
    <mergeCell ref="K7:P7"/>
    <mergeCell ref="B8:P8"/>
    <mergeCell ref="K81:O81"/>
    <mergeCell ref="K82:O82"/>
    <mergeCell ref="K83:O83"/>
    <mergeCell ref="B79:H83"/>
    <mergeCell ref="B9:P9"/>
    <mergeCell ref="B50:H50"/>
    <mergeCell ref="B56:H56"/>
    <mergeCell ref="J56:P56"/>
    <mergeCell ref="B10:H10"/>
    <mergeCell ref="J10:P10"/>
    <mergeCell ref="B25:H25"/>
    <mergeCell ref="J25:P25"/>
    <mergeCell ref="B38:H38"/>
    <mergeCell ref="J38:P38"/>
    <mergeCell ref="J50:P54"/>
  </mergeCells>
  <phoneticPr fontId="2" type="noConversion"/>
  <conditionalFormatting sqref="E20:H20 B71:H76 B17:H19 E12:H16 B45:H45">
    <cfRule type="expression" dxfId="29" priority="29">
      <formula>$G12="F"</formula>
    </cfRule>
  </conditionalFormatting>
  <conditionalFormatting sqref="E27:H33">
    <cfRule type="expression" dxfId="28" priority="39">
      <formula>$G27="F"</formula>
    </cfRule>
  </conditionalFormatting>
  <conditionalFormatting sqref="E40:H44">
    <cfRule type="expression" dxfId="27" priority="38">
      <formula>$G40="F"</formula>
    </cfRule>
  </conditionalFormatting>
  <conditionalFormatting sqref="B52:H52">
    <cfRule type="expression" dxfId="26" priority="37">
      <formula>$G52="F"</formula>
    </cfRule>
  </conditionalFormatting>
  <conditionalFormatting sqref="E58:H62">
    <cfRule type="expression" dxfId="25" priority="36">
      <formula>$G58="F"</formula>
    </cfRule>
  </conditionalFormatting>
  <conditionalFormatting sqref="M58:P62 J33:P33">
    <cfRule type="expression" dxfId="24" priority="24">
      <formula>$O33="F"</formula>
    </cfRule>
  </conditionalFormatting>
  <conditionalFormatting sqref="J18:P20 M12:P17">
    <cfRule type="expression" dxfId="23" priority="34">
      <formula>$O12="F"</formula>
    </cfRule>
  </conditionalFormatting>
  <conditionalFormatting sqref="M27:P32">
    <cfRule type="expression" dxfId="22" priority="33">
      <formula>$O27="F"</formula>
    </cfRule>
  </conditionalFormatting>
  <conditionalFormatting sqref="M40:P45">
    <cfRule type="expression" dxfId="21" priority="27">
      <formula>$O40="F"</formula>
    </cfRule>
  </conditionalFormatting>
  <conditionalFormatting sqref="J71:P76">
    <cfRule type="expression" dxfId="20" priority="30">
      <formula>$O71="F"</formula>
    </cfRule>
  </conditionalFormatting>
  <conditionalFormatting sqref="B20:C20">
    <cfRule type="expression" dxfId="19" priority="22">
      <formula>$O20="F"</formula>
    </cfRule>
  </conditionalFormatting>
  <conditionalFormatting sqref="D20">
    <cfRule type="expression" dxfId="18" priority="21">
      <formula>$O20="F"</formula>
    </cfRule>
  </conditionalFormatting>
  <conditionalFormatting sqref="B15:D16">
    <cfRule type="expression" dxfId="17" priority="18">
      <formula>$G15="F"</formula>
    </cfRule>
  </conditionalFormatting>
  <conditionalFormatting sqref="B12:D13">
    <cfRule type="expression" dxfId="16" priority="17">
      <formula>$O12="F"</formula>
    </cfRule>
  </conditionalFormatting>
  <conditionalFormatting sqref="B14:D14">
    <cfRule type="expression" dxfId="15" priority="16">
      <formula>$G14="F"</formula>
    </cfRule>
  </conditionalFormatting>
  <conditionalFormatting sqref="J12:L14">
    <cfRule type="expression" dxfId="14" priority="15">
      <formula>$O12="F"</formula>
    </cfRule>
  </conditionalFormatting>
  <conditionalFormatting sqref="J15:L17">
    <cfRule type="expression" dxfId="13" priority="14">
      <formula>$O15="F"</formula>
    </cfRule>
  </conditionalFormatting>
  <conditionalFormatting sqref="B27:D30">
    <cfRule type="expression" dxfId="12" priority="13">
      <formula>$O27="F"</formula>
    </cfRule>
  </conditionalFormatting>
  <conditionalFormatting sqref="B31:D33">
    <cfRule type="expression" dxfId="11" priority="12">
      <formula>$G31="F"</formula>
    </cfRule>
  </conditionalFormatting>
  <conditionalFormatting sqref="J32:L32">
    <cfRule type="expression" dxfId="10" priority="11">
      <formula>$O32="F"</formula>
    </cfRule>
  </conditionalFormatting>
  <conditionalFormatting sqref="J30:L31">
    <cfRule type="expression" dxfId="9" priority="10">
      <formula>$O30="F"</formula>
    </cfRule>
  </conditionalFormatting>
  <conditionalFormatting sqref="J27:L29">
    <cfRule type="expression" dxfId="8" priority="9">
      <formula>$O27="F"</formula>
    </cfRule>
  </conditionalFormatting>
  <conditionalFormatting sqref="B39:D43">
    <cfRule type="expression" dxfId="7" priority="8">
      <formula>$O39="F"</formula>
    </cfRule>
  </conditionalFormatting>
  <conditionalFormatting sqref="B44:D44">
    <cfRule type="expression" dxfId="6" priority="7">
      <formula>$O44="F"</formula>
    </cfRule>
  </conditionalFormatting>
  <conditionalFormatting sqref="J40:L45">
    <cfRule type="expression" dxfId="5" priority="6">
      <formula>$O40="F"</formula>
    </cfRule>
  </conditionalFormatting>
  <conditionalFormatting sqref="B58:D61">
    <cfRule type="expression" dxfId="4" priority="5">
      <formula>$O58="F"</formula>
    </cfRule>
  </conditionalFormatting>
  <conditionalFormatting sqref="C62:D62">
    <cfRule type="expression" dxfId="3" priority="4">
      <formula>$O62="F"</formula>
    </cfRule>
  </conditionalFormatting>
  <conditionalFormatting sqref="J58:L61">
    <cfRule type="expression" dxfId="2" priority="3">
      <formula>$O58="F"</formula>
    </cfRule>
  </conditionalFormatting>
  <conditionalFormatting sqref="J62:L62">
    <cfRule type="expression" dxfId="1" priority="2">
      <formula>$O62="F"</formula>
    </cfRule>
  </conditionalFormatting>
  <conditionalFormatting sqref="B62">
    <cfRule type="expression" dxfId="0" priority="1">
      <formula>$O62="F"</formula>
    </cfRule>
  </conditionalFormatting>
  <dataValidations count="2">
    <dataValidation type="list" allowBlank="1" showInputMessage="1" showErrorMessage="1" sqref="G40:G45 G27:G33 O27:O33 O58:O62 O40:O45 G52 O12:O20 G71:G76 O71:O76 G12:G20 G58:G62" xr:uid="{73158C9A-A4D0-4162-8FB5-D36738069EE7}">
      <formula1>Grades</formula1>
    </dataValidation>
    <dataValidation type="whole" allowBlank="1" showInputMessage="1" showErrorMessage="1" error="Enter Correct CRHs from 0 to 6 Maximum" sqref="D71:D76 L71:L76" xr:uid="{E15E0458-86D7-4BBC-9A75-0F6DD221E291}">
      <formula1>0</formula1>
      <formula2>6</formula2>
    </dataValidation>
  </dataValidations>
  <pageMargins left="0.25" right="0.25" top="0.75" bottom="0.75" header="0.3" footer="0.3"/>
  <pageSetup paperSize="9" scale="28" orientation="portrait" r:id="rId1"/>
  <customProperties>
    <customPr name="LastActive"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workbookViewId="0">
      <selection activeCell="A19" sqref="A19:XFD20"/>
    </sheetView>
  </sheetViews>
  <sheetFormatPr defaultColWidth="8.85546875" defaultRowHeight="12.75"/>
  <sheetData>
    <row r="1" spans="1:2" ht="15" thickBot="1">
      <c r="A1" s="1" t="s">
        <v>15</v>
      </c>
      <c r="B1" s="2" t="s">
        <v>129</v>
      </c>
    </row>
    <row r="2" spans="1:2" ht="15.75" thickBot="1">
      <c r="A2" s="65" t="s">
        <v>130</v>
      </c>
      <c r="B2" s="66">
        <v>4</v>
      </c>
    </row>
    <row r="3" spans="1:2" ht="15.75" thickBot="1">
      <c r="A3" s="65" t="s">
        <v>131</v>
      </c>
      <c r="B3" s="66">
        <v>3.75</v>
      </c>
    </row>
    <row r="4" spans="1:2" ht="15.75" thickBot="1">
      <c r="A4" s="65" t="s">
        <v>132</v>
      </c>
      <c r="B4" s="66">
        <v>3.5</v>
      </c>
    </row>
    <row r="5" spans="1:2" ht="15.75" thickBot="1">
      <c r="A5" s="65" t="s">
        <v>133</v>
      </c>
      <c r="B5" s="66">
        <v>3</v>
      </c>
    </row>
    <row r="6" spans="1:2" ht="15.75" thickBot="1">
      <c r="A6" s="65" t="s">
        <v>134</v>
      </c>
      <c r="B6" s="66">
        <v>2.5</v>
      </c>
    </row>
    <row r="7" spans="1:2" ht="15.75" thickBot="1">
      <c r="A7" s="65" t="s">
        <v>135</v>
      </c>
      <c r="B7" s="67">
        <v>2</v>
      </c>
    </row>
    <row r="8" spans="1:2" ht="15.75" thickBot="1">
      <c r="A8" s="65" t="s">
        <v>136</v>
      </c>
      <c r="B8" s="66">
        <v>1.5</v>
      </c>
    </row>
    <row r="9" spans="1:2" ht="15.75" thickBot="1">
      <c r="A9" s="65" t="s">
        <v>137</v>
      </c>
      <c r="B9" s="66">
        <v>1</v>
      </c>
    </row>
    <row r="10" spans="1:2" ht="15.75" thickBot="1">
      <c r="A10" s="65" t="s">
        <v>138</v>
      </c>
      <c r="B10" s="66">
        <v>0</v>
      </c>
    </row>
    <row r="11" spans="1:2" ht="15.75" thickBot="1">
      <c r="A11" s="65" t="s">
        <v>139</v>
      </c>
      <c r="B11" s="68">
        <v>0</v>
      </c>
    </row>
    <row r="12" spans="1:2" ht="15.75" thickBot="1">
      <c r="A12" s="65" t="s">
        <v>140</v>
      </c>
      <c r="B12" s="66">
        <v>0</v>
      </c>
    </row>
    <row r="13" spans="1:2" ht="15.75" thickBot="1">
      <c r="A13" s="65" t="s">
        <v>141</v>
      </c>
      <c r="B13" s="66">
        <v>0</v>
      </c>
    </row>
    <row r="14" spans="1:2" ht="15.75" thickBot="1">
      <c r="A14" s="65" t="s">
        <v>142</v>
      </c>
      <c r="B14" s="66">
        <v>0</v>
      </c>
    </row>
    <row r="15" spans="1:2" ht="15.75" thickBot="1">
      <c r="A15" s="65" t="s">
        <v>143</v>
      </c>
      <c r="B15" s="66">
        <v>0</v>
      </c>
    </row>
    <row r="16" spans="1:2" ht="15.75" thickBot="1">
      <c r="A16" s="65" t="s">
        <v>144</v>
      </c>
      <c r="B16" s="66">
        <v>0</v>
      </c>
    </row>
    <row r="17" spans="1:2" ht="15.75" thickBot="1">
      <c r="A17" s="65" t="s">
        <v>145</v>
      </c>
      <c r="B17" s="66">
        <v>0</v>
      </c>
    </row>
    <row r="18" spans="1:2" ht="15.75" thickBot="1">
      <c r="A18" s="65" t="s">
        <v>146</v>
      </c>
      <c r="B18" s="66">
        <v>0</v>
      </c>
    </row>
  </sheetData>
  <pageMargins left="0.7" right="0.7" top="0.75" bottom="0.75" header="0.3" footer="0.3"/>
  <customProperties>
    <customPr name="LastActive"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AB8F4AF377643B4DB99897510AF0A" ma:contentTypeVersion="18" ma:contentTypeDescription="Create a new document." ma:contentTypeScope="" ma:versionID="a13107a0fdab0117677f4fb4a5c65c98">
  <xsd:schema xmlns:xsd="http://www.w3.org/2001/XMLSchema" xmlns:xs="http://www.w3.org/2001/XMLSchema" xmlns:p="http://schemas.microsoft.com/office/2006/metadata/properties" xmlns:ns3="f0823957-93de-4c96-88d6-94835f863873" xmlns:ns4="22e10a6f-3c34-4f85-a15d-62d7f53fc719" targetNamespace="http://schemas.microsoft.com/office/2006/metadata/properties" ma:root="true" ma:fieldsID="32c7f06f03809ad5dd42b31c10f56635" ns3:_="" ns4:_="">
    <xsd:import namespace="f0823957-93de-4c96-88d6-94835f863873"/>
    <xsd:import namespace="22e10a6f-3c34-4f85-a15d-62d7f53fc71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ServiceObjectDetectorVersions"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823957-93de-4c96-88d6-94835f8638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2e10a6f-3c34-4f85-a15d-62d7f53fc71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f0823957-93de-4c96-88d6-94835f863873" xsi:nil="true"/>
  </documentManagement>
</p:properties>
</file>

<file path=customXml/itemProps1.xml><?xml version="1.0" encoding="utf-8"?>
<ds:datastoreItem xmlns:ds="http://schemas.openxmlformats.org/officeDocument/2006/customXml" ds:itemID="{7C276C82-0425-4FD8-A453-89929124141F}"/>
</file>

<file path=customXml/itemProps2.xml><?xml version="1.0" encoding="utf-8"?>
<ds:datastoreItem xmlns:ds="http://schemas.openxmlformats.org/officeDocument/2006/customXml" ds:itemID="{EDE10BFC-2B91-40EB-A743-98BF0011A0D5}"/>
</file>

<file path=customXml/itemProps3.xml><?xml version="1.0" encoding="utf-8"?>
<ds:datastoreItem xmlns:ds="http://schemas.openxmlformats.org/officeDocument/2006/customXml" ds:itemID="{61500378-BF8C-4D23-8829-721609555A2C}"/>
</file>

<file path=docProps/app.xml><?xml version="1.0" encoding="utf-8"?>
<Properties xmlns="http://schemas.openxmlformats.org/officeDocument/2006/extended-properties" xmlns:vt="http://schemas.openxmlformats.org/officeDocument/2006/docPropsVTypes">
  <Application>Microsoft Excel Online</Application>
  <Manager/>
  <Company>PUC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bkpai</dc:creator>
  <cp:keywords/>
  <dc:description/>
  <cp:lastModifiedBy>Yara Fadi Fawal</cp:lastModifiedBy>
  <cp:revision/>
  <dcterms:created xsi:type="dcterms:W3CDTF">2004-10-20T19:34:25Z</dcterms:created>
  <dcterms:modified xsi:type="dcterms:W3CDTF">2026-05-21T09:35:16Z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0x010100D3CAB8F4AF377643B4DB99897510AF0A</vt:lpwstr>
  </property>
</Properties>
</file>